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kejval\Documents\OŘ Ústí nad Labem\SDC Ústí nad Labem\Chlumčany\Km 89,477\Zadávací dokumentace\Realizace\"/>
    </mc:Choice>
  </mc:AlternateContent>
  <bookViews>
    <workbookView xWindow="240" yWindow="120" windowWidth="14940" windowHeight="9225"/>
  </bookViews>
  <sheets>
    <sheet name="Rekapitulace" sheetId="1" r:id="rId1"/>
    <sheet name="SO 98-98" sheetId="2" r:id="rId2"/>
    <sheet name="SO 11-10-01.A" sheetId="3" r:id="rId3"/>
    <sheet name="SO 11-10-01.B" sheetId="4" r:id="rId4"/>
    <sheet name="SO-11-20-01" sheetId="5" r:id="rId5"/>
    <sheet name="SO 11-30-01" sheetId="6" r:id="rId6"/>
  </sheets>
  <calcPr calcId="162913"/>
  <webPublishing codePage="0"/>
</workbook>
</file>

<file path=xl/calcChain.xml><?xml version="1.0" encoding="utf-8"?>
<calcChain xmlns="http://schemas.openxmlformats.org/spreadsheetml/2006/main">
  <c r="M26" i="6" l="1"/>
  <c r="O26" i="6" s="1"/>
  <c r="I26" i="6"/>
  <c r="M22" i="6"/>
  <c r="O22" i="6" s="1"/>
  <c r="I22" i="6"/>
  <c r="M18" i="6"/>
  <c r="O18" i="6" s="1"/>
  <c r="I18" i="6"/>
  <c r="O14" i="6"/>
  <c r="M14" i="6"/>
  <c r="I14" i="6"/>
  <c r="M10" i="6"/>
  <c r="O10" i="6" s="1"/>
  <c r="I10" i="6"/>
  <c r="L9" i="6"/>
  <c r="K9" i="6"/>
  <c r="J9" i="6"/>
  <c r="J8" i="6" s="1"/>
  <c r="L8" i="6"/>
  <c r="K8" i="6"/>
  <c r="T7" i="6"/>
  <c r="F18" i="1" s="1"/>
  <c r="F17" i="1" s="1"/>
  <c r="O190" i="5"/>
  <c r="M190" i="5"/>
  <c r="I190" i="5"/>
  <c r="M186" i="5"/>
  <c r="O186" i="5" s="1"/>
  <c r="I186" i="5"/>
  <c r="M182" i="5"/>
  <c r="O182" i="5" s="1"/>
  <c r="I182" i="5"/>
  <c r="M178" i="5"/>
  <c r="O178" i="5" s="1"/>
  <c r="I178" i="5"/>
  <c r="O174" i="5"/>
  <c r="M174" i="5"/>
  <c r="I174" i="5"/>
  <c r="M170" i="5"/>
  <c r="O170" i="5" s="1"/>
  <c r="I170" i="5"/>
  <c r="L169" i="5"/>
  <c r="K169" i="5"/>
  <c r="J169" i="5"/>
  <c r="O165" i="5"/>
  <c r="M165" i="5"/>
  <c r="I165" i="5"/>
  <c r="M164" i="5"/>
  <c r="L164" i="5"/>
  <c r="K164" i="5"/>
  <c r="J164" i="5"/>
  <c r="M160" i="5"/>
  <c r="O160" i="5" s="1"/>
  <c r="I160" i="5"/>
  <c r="O156" i="5"/>
  <c r="M156" i="5"/>
  <c r="I156" i="5"/>
  <c r="M152" i="5"/>
  <c r="O152" i="5" s="1"/>
  <c r="I152" i="5"/>
  <c r="M148" i="5"/>
  <c r="O148" i="5" s="1"/>
  <c r="I148" i="5"/>
  <c r="M144" i="5"/>
  <c r="O144" i="5" s="1"/>
  <c r="I144" i="5"/>
  <c r="L143" i="5"/>
  <c r="K143" i="5"/>
  <c r="J143" i="5"/>
  <c r="O139" i="5"/>
  <c r="M139" i="5"/>
  <c r="I139" i="5"/>
  <c r="M135" i="5"/>
  <c r="O135" i="5" s="1"/>
  <c r="I135" i="5"/>
  <c r="M131" i="5"/>
  <c r="O131" i="5" s="1"/>
  <c r="I131" i="5"/>
  <c r="M127" i="5"/>
  <c r="M126" i="5" s="1"/>
  <c r="I127" i="5"/>
  <c r="L126" i="5"/>
  <c r="K126" i="5"/>
  <c r="J126" i="5"/>
  <c r="M122" i="5"/>
  <c r="O122" i="5" s="1"/>
  <c r="I122" i="5"/>
  <c r="O118" i="5"/>
  <c r="M118" i="5"/>
  <c r="I118" i="5"/>
  <c r="O114" i="5"/>
  <c r="M114" i="5"/>
  <c r="I114" i="5"/>
  <c r="O110" i="5"/>
  <c r="M110" i="5"/>
  <c r="I110" i="5"/>
  <c r="M106" i="5"/>
  <c r="O106" i="5" s="1"/>
  <c r="I106" i="5"/>
  <c r="O102" i="5"/>
  <c r="M102" i="5"/>
  <c r="M93" i="5" s="1"/>
  <c r="I102" i="5"/>
  <c r="O98" i="5"/>
  <c r="M98" i="5"/>
  <c r="I98" i="5"/>
  <c r="O94" i="5"/>
  <c r="M94" i="5"/>
  <c r="I94" i="5"/>
  <c r="L93" i="5"/>
  <c r="K93" i="5"/>
  <c r="J93" i="5"/>
  <c r="O89" i="5"/>
  <c r="M89" i="5"/>
  <c r="I89" i="5"/>
  <c r="M85" i="5"/>
  <c r="O85" i="5" s="1"/>
  <c r="I85" i="5"/>
  <c r="O81" i="5"/>
  <c r="M81" i="5"/>
  <c r="I81" i="5"/>
  <c r="M77" i="5"/>
  <c r="O77" i="5" s="1"/>
  <c r="I77" i="5"/>
  <c r="O73" i="5"/>
  <c r="M73" i="5"/>
  <c r="M72" i="5" s="1"/>
  <c r="I73" i="5"/>
  <c r="L72" i="5"/>
  <c r="K72" i="5"/>
  <c r="J72" i="5"/>
  <c r="M68" i="5"/>
  <c r="O68" i="5" s="1"/>
  <c r="I68" i="5"/>
  <c r="M64" i="5"/>
  <c r="M63" i="5" s="1"/>
  <c r="I64" i="5"/>
  <c r="L63" i="5"/>
  <c r="K63" i="5"/>
  <c r="J63" i="5"/>
  <c r="M59" i="5"/>
  <c r="O59" i="5" s="1"/>
  <c r="I59" i="5"/>
  <c r="M55" i="5"/>
  <c r="O55" i="5" s="1"/>
  <c r="I55" i="5"/>
  <c r="M51" i="5"/>
  <c r="O51" i="5" s="1"/>
  <c r="I51" i="5"/>
  <c r="O47" i="5"/>
  <c r="M47" i="5"/>
  <c r="I47" i="5"/>
  <c r="M43" i="5"/>
  <c r="O43" i="5" s="1"/>
  <c r="I43" i="5"/>
  <c r="M39" i="5"/>
  <c r="O39" i="5" s="1"/>
  <c r="I39" i="5"/>
  <c r="M35" i="5"/>
  <c r="M26" i="5" s="1"/>
  <c r="I35" i="5"/>
  <c r="O31" i="5"/>
  <c r="M31" i="5"/>
  <c r="I31" i="5"/>
  <c r="M27" i="5"/>
  <c r="O27" i="5" s="1"/>
  <c r="I27" i="5"/>
  <c r="L26" i="5"/>
  <c r="K26" i="5"/>
  <c r="J26" i="5"/>
  <c r="J8" i="5" s="1"/>
  <c r="O22" i="5"/>
  <c r="M22" i="5"/>
  <c r="I22" i="5"/>
  <c r="M18" i="5"/>
  <c r="O18" i="5" s="1"/>
  <c r="I18" i="5"/>
  <c r="O14" i="5"/>
  <c r="M14" i="5"/>
  <c r="I14" i="5"/>
  <c r="M10" i="5"/>
  <c r="O10" i="5" s="1"/>
  <c r="I10" i="5"/>
  <c r="M9" i="5"/>
  <c r="L9" i="5"/>
  <c r="L8" i="5" s="1"/>
  <c r="T7" i="5" s="1"/>
  <c r="F16" i="1" s="1"/>
  <c r="F15" i="1" s="1"/>
  <c r="K9" i="5"/>
  <c r="K8" i="5" s="1"/>
  <c r="J9" i="5"/>
  <c r="M10" i="4"/>
  <c r="O10" i="4" s="1"/>
  <c r="I10" i="4"/>
  <c r="L9" i="4"/>
  <c r="L8" i="4" s="1"/>
  <c r="T7" i="4" s="1"/>
  <c r="F14" i="1" s="1"/>
  <c r="K9" i="4"/>
  <c r="J9" i="4"/>
  <c r="K8" i="4"/>
  <c r="J8" i="4"/>
  <c r="M52" i="3"/>
  <c r="M47" i="3" s="1"/>
  <c r="I52" i="3"/>
  <c r="O48" i="3"/>
  <c r="M48" i="3"/>
  <c r="I48" i="3"/>
  <c r="L47" i="3"/>
  <c r="K47" i="3"/>
  <c r="J47" i="3"/>
  <c r="M43" i="3"/>
  <c r="O43" i="3" s="1"/>
  <c r="I43" i="3"/>
  <c r="O39" i="3"/>
  <c r="M39" i="3"/>
  <c r="I39" i="3"/>
  <c r="M35" i="3"/>
  <c r="O35" i="3" s="1"/>
  <c r="I35" i="3"/>
  <c r="O31" i="3"/>
  <c r="M31" i="3"/>
  <c r="I31" i="3"/>
  <c r="M27" i="3"/>
  <c r="O27" i="3" s="1"/>
  <c r="I27" i="3"/>
  <c r="O23" i="3"/>
  <c r="M23" i="3"/>
  <c r="I23" i="3"/>
  <c r="M19" i="3"/>
  <c r="O19" i="3" s="1"/>
  <c r="I19" i="3"/>
  <c r="O15" i="3"/>
  <c r="M15" i="3"/>
  <c r="I15" i="3"/>
  <c r="L14" i="3"/>
  <c r="L8" i="3" s="1"/>
  <c r="T7" i="3" s="1"/>
  <c r="F13" i="1" s="1"/>
  <c r="F12" i="1" s="1"/>
  <c r="K14" i="3"/>
  <c r="K8" i="3" s="1"/>
  <c r="J14" i="3"/>
  <c r="J8" i="3" s="1"/>
  <c r="M10" i="3"/>
  <c r="M9" i="3" s="1"/>
  <c r="I10" i="3"/>
  <c r="L9" i="3"/>
  <c r="K9" i="3"/>
  <c r="J9" i="3"/>
  <c r="O35" i="2"/>
  <c r="M35" i="2"/>
  <c r="I35" i="2"/>
  <c r="M31" i="2"/>
  <c r="O31" i="2" s="1"/>
  <c r="I31" i="2"/>
  <c r="M27" i="2"/>
  <c r="O27" i="2" s="1"/>
  <c r="I27" i="2"/>
  <c r="M23" i="2"/>
  <c r="O23" i="2" s="1"/>
  <c r="I23" i="2"/>
  <c r="L22" i="2"/>
  <c r="K22" i="2"/>
  <c r="J22" i="2"/>
  <c r="O18" i="2"/>
  <c r="M18" i="2"/>
  <c r="I18" i="2"/>
  <c r="M14" i="2"/>
  <c r="O14" i="2" s="1"/>
  <c r="I14" i="2"/>
  <c r="O10" i="2"/>
  <c r="M10" i="2"/>
  <c r="M9" i="2" s="1"/>
  <c r="I10" i="2"/>
  <c r="L9" i="2"/>
  <c r="K9" i="2"/>
  <c r="J9" i="2"/>
  <c r="L8" i="2"/>
  <c r="K8" i="2"/>
  <c r="J8" i="2"/>
  <c r="T7" i="2"/>
  <c r="F11" i="1" s="1"/>
  <c r="F10" i="1" s="1"/>
  <c r="M8" i="5" l="1"/>
  <c r="C16" i="1" s="1"/>
  <c r="O52" i="3"/>
  <c r="O35" i="5"/>
  <c r="O64" i="5"/>
  <c r="M22" i="2"/>
  <c r="M8" i="2" s="1"/>
  <c r="C11" i="1" s="1"/>
  <c r="O10" i="3"/>
  <c r="M9" i="4"/>
  <c r="M8" i="4" s="1"/>
  <c r="C14" i="1" s="1"/>
  <c r="O127" i="5"/>
  <c r="M143" i="5"/>
  <c r="M169" i="5"/>
  <c r="M14" i="3"/>
  <c r="M8" i="3" s="1"/>
  <c r="C13" i="1" s="1"/>
  <c r="M9" i="6"/>
  <c r="M8" i="6" s="1"/>
  <c r="C18" i="1" s="1"/>
  <c r="C12" i="1" l="1"/>
  <c r="D13" i="1"/>
  <c r="E13" i="1" s="1"/>
  <c r="D11" i="1"/>
  <c r="E11" i="1" s="1"/>
  <c r="E10" i="1" s="1"/>
  <c r="C10" i="1"/>
  <c r="D18" i="1"/>
  <c r="C17" i="1"/>
  <c r="E18" i="1"/>
  <c r="E17" i="1" s="1"/>
  <c r="C15" i="1"/>
  <c r="D16" i="1"/>
  <c r="E16" i="1" s="1"/>
  <c r="E15" i="1" s="1"/>
  <c r="D14" i="1"/>
  <c r="E14" i="1" s="1"/>
  <c r="E12" i="1" l="1"/>
  <c r="C7" i="1" s="1"/>
  <c r="D15" i="1"/>
  <c r="M3" i="5"/>
  <c r="M3" i="2"/>
  <c r="D10" i="1"/>
  <c r="C6" i="1"/>
  <c r="M3" i="6"/>
  <c r="D17" i="1"/>
  <c r="D12" i="1"/>
  <c r="M3" i="4"/>
  <c r="M3" i="3"/>
</calcChain>
</file>

<file path=xl/sharedStrings.xml><?xml version="1.0" encoding="utf-8"?>
<sst xmlns="http://schemas.openxmlformats.org/spreadsheetml/2006/main" count="1232" uniqueCount="399">
  <si>
    <t>Aspe</t>
  </si>
  <si>
    <t>Rekapitulace ceny</t>
  </si>
  <si>
    <t>S632000077</t>
  </si>
  <si>
    <t>Rekonstrukce mostu v km 89,477 trati 0693 Podlešín (včetně) - Obrnice (mimo)</t>
  </si>
  <si>
    <t>ZŘ</t>
  </si>
  <si>
    <t>20220118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</si>
  <si>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</si>
  <si>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</si>
  <si>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</si>
  <si>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</si>
  <si>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</si>
  <si>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</si>
  <si>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</si>
  <si>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</si>
  <si>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D.1.4</t>
  </si>
  <si>
    <t>Ostatní technologické objekty</t>
  </si>
  <si>
    <t xml:space="preserve">  SO 98-98</t>
  </si>
  <si>
    <t>Všeobecný objekt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</si>
  <si>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</si>
  <si>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</si>
  <si>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</si>
  <si>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</si>
  <si>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</si>
  <si>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</si>
  <si>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</si>
  <si>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</si>
  <si>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</si>
  <si>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</si>
  <si>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</si>
  <si>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</si>
  <si>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</si>
  <si>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</si>
  <si>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</si>
  <si>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</si>
  <si>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</si>
  <si>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</si>
  <si>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</si>
  <si>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</si>
  <si>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</si>
  <si>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</si>
  <si>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</si>
  <si>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</si>
  <si>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</si>
  <si>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</si>
  <si>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</si>
  <si>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98-98</t>
  </si>
  <si>
    <t>SD</t>
  </si>
  <si>
    <t>1</t>
  </si>
  <si>
    <t>Dokumentace stavby</t>
  </si>
  <si>
    <t>P</t>
  </si>
  <si>
    <t>VSEOB001</t>
  </si>
  <si>
    <t/>
  </si>
  <si>
    <t>Geodetická dokumentace skutečného provedení stavby</t>
  </si>
  <si>
    <t>KPL</t>
  </si>
  <si>
    <t>R-položka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</si>
  <si>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</si>
  <si>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</si>
  <si>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</si>
  <si>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</si>
  <si>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</si>
  <si>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</si>
  <si>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</si>
  <si>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</si>
  <si>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</si>
  <si>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</si>
  <si>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</si>
  <si>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</si>
  <si>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</si>
  <si>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</si>
  <si>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</si>
  <si>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4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</si>
  <si>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</si>
  <si>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</si>
  <si>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</si>
  <si>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</si>
  <si>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5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</si>
  <si>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</si>
  <si>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</si>
  <si>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</si>
  <si>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</si>
  <si>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6</t>
  </si>
  <si>
    <t>VSEOB006</t>
  </si>
  <si>
    <t>Exkurze</t>
  </si>
  <si>
    <t>KUS</t>
  </si>
  <si>
    <t>[bez vazby na CS]</t>
  </si>
  <si>
    <t>0</t>
  </si>
  <si>
    <t>Exkurze dle zákona o zadávání veřejných zakázek</t>
  </si>
  <si>
    <t>Předpoklad 1 exkurze po dobu realizace stavby.</t>
  </si>
  <si>
    <t>Položka zahrnuje veškeré činnosti nezbytné pro zajištění exkurze. Veškeré požadavky na rozsah exkurze je dán smlouvou o dílo.</t>
  </si>
  <si>
    <t>7</t>
  </si>
  <si>
    <t>VSEOB007</t>
  </si>
  <si>
    <t>Nájmy hrazené zhotovitelem stavby</t>
  </si>
  <si>
    <t>Pronájmy pozemků pro účely stavby v období dle harmonogramu stavby</t>
  </si>
  <si>
    <t>D.2.1.1</t>
  </si>
  <si>
    <t>Železniční svršek</t>
  </si>
  <si>
    <t xml:space="preserve">  SO 11-10-01.A</t>
  </si>
  <si>
    <t>SO 11-10-01.A</t>
  </si>
  <si>
    <t>Všeobecné konstrukce a práce</t>
  </si>
  <si>
    <t>015150</t>
  </si>
  <si>
    <t>POPLATKY ZA LIKVIDACŮ ODPADŮ NEKONTAMINOVANÝCH - 17 05 08  ŠTĚRK Z KOLEJIŠTĚ (ODPAD PO RECYKLACI)</t>
  </si>
  <si>
    <t>T</t>
  </si>
  <si>
    <t>2021_OTSKP</t>
  </si>
  <si>
    <t>2,1*42,110*1,8=159.176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</si>
  <si>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</si>
  <si>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Komunikace</t>
  </si>
  <si>
    <t>502941</t>
  </si>
  <si>
    <t>ZŘÍZENÍ KONSTRU NÍ VRSTVY TĚLESA ŽELEZNIČNÍHO SPODKU Z GEOTEXTILIE</t>
  </si>
  <si>
    <t>M2</t>
  </si>
  <si>
    <t>8,2*42=344.400 [A]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</si>
  <si>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</si>
  <si>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512550</t>
  </si>
  <si>
    <t>KOLEJOVÉ LOŽE - ZŘÍZENÍ Z KAMENIVA HRUBÉHO DRCENÉHO (ŠTĚRK)</t>
  </si>
  <si>
    <t>M3</t>
  </si>
  <si>
    <t>na mostě  
3,072*6,7=20.582 [A] 
předpolí 
2,027*17,495=35.462 [B] 
2,027*17,915=36.314 [C] 
Celkem: A+B+C=92.358 [D]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</si>
  <si>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</si>
  <si>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513550</t>
  </si>
  <si>
    <t>KOLEJOVÉ LOŽE - DOPLNĚNÍ Z KAMENIVA HRUBÉHO DRCENÉHO (ŠTĚRK)</t>
  </si>
  <si>
    <t>1x vůz SA pro podbití v délce   
35=35.000 [A] 
Celkem: A=35.000 [B]</t>
  </si>
  <si>
    <t>52A141</t>
  </si>
  <si>
    <t>KOLEJ 49 E1 REGENEROVANÁ, ROZD. "C", BEZSTYKOVÁ, PR. BET. PODKLADNICOVÝ UŽITÝ, UP. TUHÉ</t>
  </si>
  <si>
    <t>M</t>
  </si>
  <si>
    <t>V položce je zahrnuta výměna svěrek za ŽS 4, a výměna 72 kusů pražců</t>
  </si>
  <si>
    <t>demontáž a zpětná montáž kolejového roštu   
42,110=42.110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</si>
  <si>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</si>
  <si>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542121</t>
  </si>
  <si>
    <t>SMĚROVÉ A VÝŠKOVÉ VYROVNÁNÍ KOLEJE NA PRAŽCÍCH BETONOVÝCH DO 0,05 M</t>
  </si>
  <si>
    <t>dle TZ  
170=170.000 [A]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</si>
  <si>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</si>
  <si>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542312</t>
  </si>
  <si>
    <t>NÁSLEDNÁ ÚPRAVA SMĚROVÉHO A VÝŠKOVÉHO USPOŘÁDÁNÍ KOLEJE - PRAŽCE BETONOVÉ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</si>
  <si>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</si>
  <si>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8</t>
  </si>
  <si>
    <t>545121</t>
  </si>
  <si>
    <t>SVAR KOLEJNIC (STEJNÉHO TVARU) 49 E1, T JEDNOTLIVĚ</t>
  </si>
  <si>
    <t>2*2=4.000 [A]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</si>
  <si>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</si>
  <si>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9</t>
  </si>
  <si>
    <t>549311</t>
  </si>
  <si>
    <t>ZRUŠENÍ A ZNOVUZŘÍZENÍ BEZSTYKOVÉ KOLEJE NA NEDEMONTOVANÝCH ÚSECÍCH V KOLEJI</t>
  </si>
  <si>
    <t>170=170.000 [A]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</si>
  <si>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</si>
  <si>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Ostatní konstrukce a práce</t>
  </si>
  <si>
    <t>10</t>
  </si>
  <si>
    <t>965010</t>
  </si>
  <si>
    <t>ODSTRANĚNÍ KOLEJOVÉHO LOŽE A DRÁŽNÍCH STEZEK</t>
  </si>
  <si>
    <t>2,1*42,110=88.431 [A]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</si>
  <si>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</si>
  <si>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11</t>
  </si>
  <si>
    <t>965090</t>
  </si>
  <si>
    <t>ODSTRANĚNÍ KOLEJOVÉHO LOŽE A DRÁŽNÍCH STEZEK - DOPRAVA VÝSIVEK</t>
  </si>
  <si>
    <t>M3KM</t>
  </si>
  <si>
    <t>88,431*16=1 414.896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</si>
  <si>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</si>
  <si>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 xml:space="preserve">  SO 11-10-01.B</t>
  </si>
  <si>
    <t>Železniční svršek 3. podbití</t>
  </si>
  <si>
    <t>SO 11-10-01.B</t>
  </si>
  <si>
    <t>Úprava GPK od km 89,414 do km 89,584  3.podbití. Dle technické zprávy, výkresových příloh projektové dokumentace, TKP staveb státních drah a výkazů materiálu projektu a souhrnných částí dokumentace stavby. Úprava GPK po uvedení do provozu - 3.podbití koleje nejdéle do 13. měsíců od ukončení stavebních prací (tj. po posledním Potvrzení o převzetí části Díla) a současně do vydání kolaudačního souhlasu.</t>
  </si>
  <si>
    <t>D.2.1.4</t>
  </si>
  <si>
    <t>Mosty, propustky a zdi</t>
  </si>
  <si>
    <t xml:space="preserve">  SO-11-20-01</t>
  </si>
  <si>
    <t>Most ev km 89,477</t>
  </si>
  <si>
    <t>SO-11-20-01</t>
  </si>
  <si>
    <t>015111</t>
  </si>
  <si>
    <t>POPLATKY ZA LIKVIDACŮ ODPADŮ NEKONTAMINOVANÝCH - 17 05 04  VYTĚŽENÉ ZEMINY A HORNINY -  I. TŘÍDA TĚŽITELNOSTI</t>
  </si>
  <si>
    <t>převzato z pol.17120 
(2293,37+43)*2,0=4 672.740 [A]</t>
  </si>
  <si>
    <t>015330</t>
  </si>
  <si>
    <t>POPLATKY ZA LIKVIDACŮ ODPADŮ NEKONTAMINOVANÝCH - 17 05 04  KAMENNÁ SUŤ</t>
  </si>
  <si>
    <t>převzato z pol. 966137 
530,040*2,8=1 484.112 [A]</t>
  </si>
  <si>
    <t>027121R</t>
  </si>
  <si>
    <t>PROVIZORNÍ PŘÍSTUPOVÉ CESTY - ZŘÍZENÍ A ODSTRANĚNÍ</t>
  </si>
  <si>
    <t>2019_OTSKP</t>
  </si>
  <si>
    <t>Úprava přístupu k objektu mostu, náklady na pronájem a užívání cesty a ostatních ploch ze štěrkodrti. VČETNĚ ZAŘÍZENÍ STAVENIŠTĚ - ZŘÍZENÍ, PROVOZ, ODSTRANĚNÍ,  
Nutno koordinovat se zhotovitelem stavby D7 Chlumčany.</t>
  </si>
  <si>
    <t>přístupová cesta k objektu  
50*3,0=150.000 [A] 
Manipulační plocha pro skládání prefabrikátů  
10*15=150.000 [B] 
Celkem: A+B=300.000 [C]</t>
  </si>
  <si>
    <t>zahrnuje veškeré náklady spojené s objednatelem požadovanými zařízeními</t>
  </si>
  <si>
    <t>02943</t>
  </si>
  <si>
    <t>OSTATNÍ POŽADAVKY - VYPRACOVÁNÍ RDS</t>
  </si>
  <si>
    <t>Položka RDS -Veškerá dokumentace zhotovitele potřebná pro realizaci stavby dle ZTP, kap.4.4. pro prefabrikované díly dle výkresu tvaru. Včetně statického výpočtu</t>
  </si>
  <si>
    <t>zahrnuje veškeré náklady spojené s objednatelem požadovanými pracemi</t>
  </si>
  <si>
    <t>Zemní práce</t>
  </si>
  <si>
    <t>11120</t>
  </si>
  <si>
    <t>ODSTRANĚNÍ KŘOVIN</t>
  </si>
  <si>
    <t>zprava 
342*1,1=376.200 [A] 
zleva 
348*1,1=382.800 [B] 
Celkem: A+B=759.000 [C]</t>
  </si>
  <si>
    <t>odstranění křovin a stromů do průměru 100 mm  
doprava dřevin bez ohledu na vzdálenost  
spálení na hromadách nebo štěpkování</t>
  </si>
  <si>
    <t>12110</t>
  </si>
  <si>
    <t>SEJMUTÍ ORNICE NEBO LESNÍ PŮDY</t>
  </si>
  <si>
    <t>zprava za křídly 
99*1,15*0,15=17.078 [A] 
99*1,15*0,15=17.078 [B] 
zleva 
88,5*1,15*0,15=15.266 [C] 
110*1,15*0,15=18.975 [D] 
Celkem: A+B+C+D=68.397 [E];ponecháno na místě do 1km ke zpětnému použití, přebytečný materiál bude odvezen na místo určené investorem</t>
  </si>
  <si>
    <t>položka zahrnuje sejmutí ornice bez ohledu na tloušťku vrstvy a její vodorovnou dopravu  
nezahrnuje uložení na trvalou skládku</t>
  </si>
  <si>
    <t>131737</t>
  </si>
  <si>
    <t>HLOUBENÍ JAM ZAPAŽ I NEPAŽ TŘ. I, ODVOZ DO 16KM</t>
  </si>
  <si>
    <t>odkop pro zájklady a novou NK 
160,75*((28,345+6,670)/2)=2 814.331 [A] 
odpočet stávající NK   
41,460*6,960*-1=- 288.562 [B] 
otvor  
12,7*6,960*-1=-88.392 [C] 
odpočet křídla  
35*1*2*-1=-70.000 [D] 
37*1*2*-1=-74.000 [E] 
Celkem: A+B+C+D+E=2 293.377 [F]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</si>
  <si>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</si>
  <si>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132737</t>
  </si>
  <si>
    <t>HLOUBENÍ RÝH ŠÍŘ DO 2M PAŽ I NEPAŽ TŘ. I, ODVOZ DO 16KM</t>
  </si>
  <si>
    <t>odkop ruční pro kabely 
43*1*1=43.000 [A]</t>
  </si>
  <si>
    <t>17120</t>
  </si>
  <si>
    <t>ULOŽENÍ SYPANINY DO NÁSYPŮ A NA SKLÁDKY BEZ ZHUTNĚNÍ</t>
  </si>
  <si>
    <t>převzato z pol.131737 a 132737 
2293,37+43=2 336.370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</si>
  <si>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</si>
  <si>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</si>
  <si>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</si>
  <si>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přechodových oplastí NK dle podélného řezu včetně zásypu žlabu   
91,52*((28,345+6,670)/2)=1 602.286 [A] 
v otvoru pod komunikací 
8,183*27,495=224.992 [B] 
podsyp vozovku a chodníky  
159,560*0,3=47.868 [C] 
Celkem: A+B+C=1 875.146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</si>
  <si>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</si>
  <si>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</si>
  <si>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</si>
  <si>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ornice zpět  
zleva za křídly 
99*1,15=113.850 [A] 
99*1,15=113.850 [B] 
zprava 
88,5*1,15=101.775 [C] 
110*1,15=126.500 [D] 
Celkem: A+B+C+D=455.975 [E]</t>
  </si>
  <si>
    <t>položka zahrnuje:  
nutné přemístění ornice z dočasných skládek vzdálených do 50m  
rozprostření ornice v předepsané tloušťce ve svahu přes 1:5</t>
  </si>
  <si>
    <t>12</t>
  </si>
  <si>
    <t>18241</t>
  </si>
  <si>
    <t>ZALOŽENÍ TRÁVNÍKU RUČNÍM VÝSEVEM</t>
  </si>
  <si>
    <t>osetí ornice   
zleva za křídly 
99*1,15=113.850 [A] 
99*1,15=113.850 [B] 
zprava 
88,5*1,15=101.775 [C] 
110*1,15=126.500 [D] 
Celkem: A+B+C+D=455.975 [E]</t>
  </si>
  <si>
    <t>Zahrnuje dodání předepsané travní směsi, její výsev na ornici, zalévání, první pokosení, to vše bez ohledu na sklon terénu</t>
  </si>
  <si>
    <t>13</t>
  </si>
  <si>
    <t>18247</t>
  </si>
  <si>
    <t>OŠETŘOVÁNÍ TRÁVNÍKU</t>
  </si>
  <si>
    <t>zleva za křídly 
99*1,15=113.850 [A] 
99*1,15=113.850 [B] 
zprava 
88,5*1,15=101.775 [C] 
110*1,15=126.500 [D] 
Celkem: A+B+C+D=455.975 [E]</t>
  </si>
  <si>
    <t>Zahrnuje pokosení se shrabáním, naložení shrabků na dopravní prostředek, s odvozem a se složením, to vše bez ohledu na sklon terénu  
zahrnuje nutné zalití a hnojení</t>
  </si>
  <si>
    <t>Základy</t>
  </si>
  <si>
    <t>14</t>
  </si>
  <si>
    <t>272325</t>
  </si>
  <si>
    <t>ZÁKLADY ZE ŽELEZOBETONU DO C30/37</t>
  </si>
  <si>
    <t>dle přílohy 2.09 
67,9=67.900 [A] 
dle přílohy 2.11 
dobetonávka patky 
9,0=9.000 [B] 
dle přílohy 2.12 
DOBETONÁVKA 
22,5=22.500 [C] 
Celkem: A+B+C=99.400 [D]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</si>
  <si>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</si>
  <si>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15</t>
  </si>
  <si>
    <t>272365</t>
  </si>
  <si>
    <t>VÝZTUŽ ZÁKLADŮ Z OCELI 10505, B500B</t>
  </si>
  <si>
    <t>dle přílohy 2.10 
10,589=10.589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</si>
  <si>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</si>
  <si>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</si>
  <si>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16</t>
  </si>
  <si>
    <t>317325</t>
  </si>
  <si>
    <t>ŘÍMSY ZE ŽELEZOBETONU DO C30/37</t>
  </si>
  <si>
    <t>dle přílohy 2.15 
2,2+2,2=4.400 [A] 
petlicový spoj  
2,8=2.800 [B] 
dle přílohy 2.17 
5,1=5.100 [C] 
Celkem: A+B+C=12.300 [D]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</si>
  <si>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</si>
  <si>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17</t>
  </si>
  <si>
    <t>317365</t>
  </si>
  <si>
    <t>VÝZTUŽ ŘÍMS Z OCELI 10505, B500B</t>
  </si>
  <si>
    <t>dle přílohy 2.15 
628,29/1000=0.628 [A] 
dle přílohy 2.17 
424,13/1000=0.424 [B] 
Celkem: A+B=1.052 [C]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</si>
  <si>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</si>
  <si>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18</t>
  </si>
  <si>
    <t>333126R</t>
  </si>
  <si>
    <t>MOSTNÍ OPĚRY A KŘÍDLA Z DÍLCŮ ŽELEZOBETON DO C50/60</t>
  </si>
  <si>
    <t>VTD oceněno zvlášť v pol. 02943 včetně výztuže</t>
  </si>
  <si>
    <t>dle přílohy D2.11 
NOSNÁ KONSTRUKCE PATKY 
22,2=22.200 [A] 
dle přílohy 2.12 
KŘÍDLA PREF. DÍLY 
63,3=63.300 [B] 
Celkem: A+B=85.500 [C]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</si>
  <si>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</si>
  <si>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20</t>
  </si>
  <si>
    <t>348173</t>
  </si>
  <si>
    <t>ZÁBRADLÍ Z DÍLCŮ KOVOVÝCH ŽÁROVĚ ZINK PONOREM S NÁTĚREM</t>
  </si>
  <si>
    <t>KG</t>
  </si>
  <si>
    <t>včetně kotvení a PKO dle Z.D.</t>
  </si>
  <si>
    <t>dle přílohy č. 2.17 
1293=1 293.000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</si>
  <si>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</si>
  <si>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21</t>
  </si>
  <si>
    <t>389126R</t>
  </si>
  <si>
    <t>MOSTNÍ RÁMOVÉ KONSTR Z DÍLCŮ ŽELEZOBET DO C50/60</t>
  </si>
  <si>
    <t>dle přílohy č. 2.11 
23,4=23.400 [A]</t>
  </si>
  <si>
    <t>Vodorovné konstrukce</t>
  </si>
  <si>
    <t>23</t>
  </si>
  <si>
    <t>451312</t>
  </si>
  <si>
    <t>PODKLADNÍ A VÝPLŇOVÉ VRSTVY Z PROSTÉHO BETONU C12/15</t>
  </si>
  <si>
    <t>podkladní beton pod izolaci za opěrami  
3,7*19,075=70.578 [A] 
podkladní beton pod základové pasy 
15,7=15.700 [B] 
Celkem: A+B=86.278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</si>
  <si>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</si>
  <si>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24</t>
  </si>
  <si>
    <t>45132A</t>
  </si>
  <si>
    <t>PODKL A VÝPLŇ VRSTVY ZE ŽELEZOBET DO C20/25</t>
  </si>
  <si>
    <t>pod dlažby podél křídel  
zprava 
21,5*1,15*0,15=3.709 [A] 
21,5*1,15*0,15=3.709 [B] 
zleva 
18,9*1,15*0,15=3.260 [C] 
16,5*1,15*0,15=2.846 [D] 
Celkem: A+B+C+D=13.524 [E]</t>
  </si>
  <si>
    <t>25</t>
  </si>
  <si>
    <t>451366</t>
  </si>
  <si>
    <t>VÝZTUŽ PODKL VRSTEV Z KARI-SÍTÍ</t>
  </si>
  <si>
    <t>pod dlažby podél křídel  
zprava 
21,5*1,15*1,3*4,44/1000=0.143 [A] 
21,5*1,15*1,3*4,44/1000=0.143 [B] 
zleva 
18,9*1,15*1,3*4,44/1000=0.125 [C] 
16,5*1,15*1,3*4,44/1000=0.110 [D] 
Celkem: A+B+C+D=0.521 [E]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</si>
  <si>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</si>
  <si>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26</t>
  </si>
  <si>
    <t>45157</t>
  </si>
  <si>
    <t>PODKLADNÍ A VÝPLŇOVÉ VRSTVY Z KAMENIVA TĚŽENÉHO</t>
  </si>
  <si>
    <t>ochranana na izolaci štěrkopísek fr ŠP 0/16  
3,56*19,075=67.907 [A]</t>
  </si>
  <si>
    <t>položka zahrnuje dodávku předepsaného kameniva, mimostaveništní a vnitrostaveništní dopravu a jeho uložení  
není-li v zadávací dokumentaci uvedeno jinak, jedná se o nakupovaný materiál</t>
  </si>
  <si>
    <t>27</t>
  </si>
  <si>
    <t>457324</t>
  </si>
  <si>
    <t>VYROVNÁVACÍ A SPÁD ŽELEZOBETON DO C25/30</t>
  </si>
  <si>
    <t>tvrdá ochrana izolace 
6,1*6,8*0,05=2.074 [A]</t>
  </si>
  <si>
    <t>28</t>
  </si>
  <si>
    <t>457366</t>
  </si>
  <si>
    <t>VÝZTUŽ VYROVNÁVACÍHO A SPÁDOVÉHO BETONU Z KARI SÍTÍ</t>
  </si>
  <si>
    <t>výztuž tvrdé ochrany  
6,1*6,8*1,25*1,98/1000=0.103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</si>
  <si>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</si>
  <si>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29</t>
  </si>
  <si>
    <t>46321</t>
  </si>
  <si>
    <t>ROVNANINA Z LOMOVÉHO KAMENE</t>
  </si>
  <si>
    <t>včetně vyklínování</t>
  </si>
  <si>
    <t>rovnanina za opěrami  
1,98*6,28*2=24.869 [A]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</si>
  <si>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</si>
  <si>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30</t>
  </si>
  <si>
    <t>465512</t>
  </si>
  <si>
    <t>DLAŽBY Z LOMOVÉHO KAMENE NA MC</t>
  </si>
  <si>
    <t>dlažby podél křídel  
zprava 
21,5*1,15*0,15=3.709 [A] 
21,5*1,15*0,15=3.709 [B] 
zleva 
18,9*1,15*0,15=3.260 [C] 
16,5*1,15*0,15=2.846 [D] 
Celkem: A+B+C+D=13.524 [E]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</si>
  <si>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</si>
  <si>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31</t>
  </si>
  <si>
    <t>501101</t>
  </si>
  <si>
    <t>ZŘÍZENÍ KONSTRU NÍ VRSTVY TĚLESA ŽELEZNIČNÍHO SPODKU ZE ŠTĚRKODRTI NOVÉ</t>
  </si>
  <si>
    <t>ZKPP 
18,2*7=127.400 [A]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</si>
  <si>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</si>
  <si>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32</t>
  </si>
  <si>
    <t>501410R</t>
  </si>
  <si>
    <t>ZŘÍZENÍ KONSTRU NÍ VRSTVY TĚLESA ŽELEZNIČNÍHO SPODKU ZE KAMENIVO STMELENÉ CEMENTEM KSC 8/10</t>
  </si>
  <si>
    <t>výměna podloží KSC C8/10 
8,51*24,3=206.793 [A]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</si>
  <si>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</si>
  <si>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33</t>
  </si>
  <si>
    <t>572743</t>
  </si>
  <si>
    <t>DVOUVRSTVÝ NÁTĚR Z EMULZE DO 2,0KG/M2</t>
  </si>
  <si>
    <t>komunikace 
5*23=115.000 [A]</t>
  </si>
  <si>
    <t>- dodání všech předepsaných materiálů pro nátěry v předepsaném množství  
- provedení dle předepsaného technologického předpisu  
- zřízení vrstvy bez rozlišení šířky, pokládání vrstvy po etapách  
- úpravu napojení, ukončení</t>
  </si>
  <si>
    <t>34</t>
  </si>
  <si>
    <t>574E98R</t>
  </si>
  <si>
    <t>R mat FR 0/32</t>
  </si>
  <si>
    <t>komunikace v otvoru  
6*6,26=37.560 [A] 
mezi křídly  
zprava  
72=72.000 [B] 
zleva  
50=50.000 [C] 
Celkem: A+B+C=159.560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</si>
  <si>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</si>
  <si>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Přidružená stavební výroba</t>
  </si>
  <si>
    <t>37</t>
  </si>
  <si>
    <t>711111</t>
  </si>
  <si>
    <t>IZOLACE BĚŽNÝCH KONSTRUKCÍ PROTI ZEMNÍ VLHKOSTI ASFALTOVÝMI NÁTĚRY</t>
  </si>
  <si>
    <t>izolace TYP D  
1X penetrační nátěr  
3,1*(7,12+6,590+9,450)*2=143.592 [A] 
2X asfasltový lak  
 3,1*(7,12+6,590+9,450)*2*2=287.184 [B] 
Celkem: A+B=430.776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</si>
  <si>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</si>
  <si>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38</t>
  </si>
  <si>
    <t>711111R</t>
  </si>
  <si>
    <t>IZOLACE BĚŽNÝCH KONSTRUKCÍ PENETRAČNÍM ADHEZNÍM NÁTĚREM NA BÁZI NÍZKOVISKÓZNÍCH PRYSKYŘIC</t>
  </si>
  <si>
    <t>NK  
52,678*6,260=329.764 [A] 
předpolí  
9,3*19=176.700 [B] 
9,3*19=176.700 [C] 
křídla z rubu  
44*2=88.000 [D] 
38*2=76.000 [E] 
základy křídel 
2,0*7,285=14.570 [F] 
2,0*7,285=14.570 [G] 
2,0*9,445=18.890 [H] 
2,0*9,445=18.890 [I] 
Celkem: A+B+C+D+E+F+G+H+I=914.084 [J]</t>
  </si>
  <si>
    <t>39</t>
  </si>
  <si>
    <t>711412</t>
  </si>
  <si>
    <t>IZOLACE MOSTOVEK CELOPLOŠNÁ ASFALTOVÝMI PÁSY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</si>
  <si>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</si>
  <si>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40</t>
  </si>
  <si>
    <t>711509</t>
  </si>
  <si>
    <t>OCHRANA IZOLACE NA POVRCHU TEXTILIÍ</t>
  </si>
  <si>
    <t>NK - opěry 
8,54*6,260*2=106.921 [A] 
křídla z rubu  
44*2=88.000 [B] 
38*2=76.000 [C] 
základy křídel 
2,0*7,285=14.570 [D] 
2,0*7,285=14.570 [E] 
2,0*9,445=18.890 [F] 
2,0*9,445=18.890 [G] 
izolace TYP D  
1X penetrační nátěr  
3,1*(7,12+6,590+9,450)*2=143.592 [H] 
2X asfaltový lak  
 3,1*(7,12+6,590+9,450)*2*2=287.184 [I] 
předpolí  
9,3*19=176.700 [J] 
9,3*19=176.700 [K] 
Celkem: A+B+C+D+E+F+G+H+I+J+K=1 122.017 [L]</t>
  </si>
  <si>
    <t>položka zahrnuje:  
- dodání  předepsaného ochranného materiálu  
- zřízení ochrany izolace</t>
  </si>
  <si>
    <t>41</t>
  </si>
  <si>
    <t>71311</t>
  </si>
  <si>
    <t>IZOLACE TEPELNÁ BĚŽNÝCH KONSTRUKCÍ PEVNÁ</t>
  </si>
  <si>
    <t>XPS desky tl.50mm 
NK - opěry 
8,54*6,260*2=106.921 [A] 
křídla z rubu  
44*2=88.000 [B] 
38*2=76.000 [C] 
základy křídel 
2,0*7,285=14.570 [D] 
2,0*7,285=14.570 [E] 
2,0*9,445=18.890 [F] 
2,0*9,445=18.890 [G] 
Celkem: A+B+C+D+E+F+G=337.841 [H]</t>
  </si>
  <si>
    <t>položka zahrnuje:  
- dodání a uložení předepsaného izolačního materiálu předepsaným způsobem včetně vnitrostaveništní a mimostaveništní dopravy  
- veškerý upevňovací a pomocný materiál  
- předepsané přesahy (nezapočítávají se do výměry)</t>
  </si>
  <si>
    <t>Potrubí</t>
  </si>
  <si>
    <t>42</t>
  </si>
  <si>
    <t>875332</t>
  </si>
  <si>
    <t>POTRUBÍ DREN Z TRUB PLAST DN DO 150MM DĚROVANÝCH</t>
  </si>
  <si>
    <t>příčné odvodnění za opěrami  
19,075*2=38.150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</si>
  <si>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</si>
  <si>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43</t>
  </si>
  <si>
    <t>9112A3</t>
  </si>
  <si>
    <t>ZÁBRADLÍ MOSTNÍ S VODOR MADLY - DEMONTÁŽ S PŘESUNEM</t>
  </si>
  <si>
    <t>stávající zábradlí 
8,520+8,295=16.815 [A]</t>
  </si>
  <si>
    <t>položka zahrnuje:  
- demontáž a odstranění zařízení  
- jeho odvoz na předepsané místo</t>
  </si>
  <si>
    <t>44</t>
  </si>
  <si>
    <t>917224</t>
  </si>
  <si>
    <t>SILNIČNÍ A CHODNÍKOVÉ OBRUBY Z BETONOVÝCH OBRUBNÍKŮ ŠÍŘ 150MM</t>
  </si>
  <si>
    <t>v otvoru a mezi křídly  
25*2=50.000 [A] 
Celkem: A=50.000 [B]</t>
  </si>
  <si>
    <t>Položka zahrnuje:  
dodání a pokládku betonových obrubníků o rozměrech předepsaných zadávací dokumentací  
betonové lože i boční betonovou opěrku.</t>
  </si>
  <si>
    <t>45</t>
  </si>
  <si>
    <t>966137</t>
  </si>
  <si>
    <t>BOURÁNÍ KONSTRUKCÍ Z KAMENE NA MC S ODVOZEM DO 16KM</t>
  </si>
  <si>
    <t>bourání stávající NK včetně opěr a základů  
42*6,960=292.320 [A] 
bourání křídel  
38*1,5*2=114.000 [B] 
35*1,5*2=105.000 [C] 
římsy včetně průčelí  
1,3*7,2*2=18.720 [D] 
Celkem: A+B+C+D=530.040 [E]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</si>
  <si>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</si>
  <si>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46</t>
  </si>
  <si>
    <t>931243</t>
  </si>
  <si>
    <t>VLOŽKA DILAT SPAR Z PRYŽ PÁSŮ ŠÍŘ DO 400MM PROFIL TL DO 9MM</t>
  </si>
  <si>
    <t>mezi prefabrikáty 
NK 
4,8+4,9+4,8+4,9=19.400 [A] 
6*2=12.000 [B] 
křídla 
(5,4*4)+(4,20*4)+(2,610*4)=48.840 [C] 
Celkem: A+B+C=80.240 [D]</t>
  </si>
  <si>
    <t>položka zahrnuje dodávku a osazení předepsaného materiálu, očištění ploch spáry před úpravou, očištění okolí spáry po úpravě</t>
  </si>
  <si>
    <t>47</t>
  </si>
  <si>
    <t>931385</t>
  </si>
  <si>
    <t>TĚSNĚNÍ DILATAČNÍCH SPAR SILIKONOVÝM TMELEM PRŮŘEZU DO 600MM2</t>
  </si>
  <si>
    <t>položka zahrnuje dodávku a osazení předepsaného materiálu, očištění ploch spáry před úpravou, očištění okolí spáry po úpravě  
nezahrnuje těsnící profil</t>
  </si>
  <si>
    <t>48</t>
  </si>
  <si>
    <t>917223</t>
  </si>
  <si>
    <t>SILNIČNÍ A CHODNÍKOVÉ OBRUBY Z BETONOVÝCH OBRUBNÍKŮ ŠÍŘ 100MM</t>
  </si>
  <si>
    <t>podél dlažby  
zprava 
14*1,1*2=30.800 [A] 
zleva 
13*1,1=14.300 [B] 
12*1,1=13.200 [C] 
Celkem: A+B+C=58.300 [D]</t>
  </si>
  <si>
    <t>D.2.1.5</t>
  </si>
  <si>
    <t>Ostatní kabelizace</t>
  </si>
  <si>
    <t xml:space="preserve">  SO 11-30-01</t>
  </si>
  <si>
    <t>Ochrana sítí SŽ</t>
  </si>
  <si>
    <t>SO 11-30-01</t>
  </si>
  <si>
    <t>702112</t>
  </si>
  <si>
    <t>KABELOVÝ ŽLAB ZEMNÍ VČETNĚ KRYTU SVĚTLÉ ŠÍŘKY PŘES 120 DO 250 MM</t>
  </si>
  <si>
    <t>nové kabelové žlaby  
32*4=128.000 [A]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</si>
  <si>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</si>
  <si>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702313</t>
  </si>
  <si>
    <t>ZAKRYTÍ KABELŮ VÝSTRAŽNOU FÓLIÍ ŠÍŘKY PŘES 40 CM</t>
  </si>
  <si>
    <t>50 
=50.000 [A]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</si>
  <si>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</si>
  <si>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702902</t>
  </si>
  <si>
    <t>ZASYPÁNÍ KABELOVÉHO ŽLABU VRSTVOU Z PŘESÁTÉHO PÍSKU SVĚTLÉ ŠÍŘKY PŘES 120 DO 250 MM</t>
  </si>
  <si>
    <t>50=50.000 [A]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</si>
  <si>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</si>
  <si>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709531</t>
  </si>
  <si>
    <t>PODPŮRNÉ A POMOCNÉ KONSTRUKCE OCELOVÉ PRO UCHYCENÍ KABELOVÉHO ŽLABU ZEMNÍHO VE SVAHU BEZ POVRCHOVÉ ÚPRAVY</t>
  </si>
  <si>
    <t>2020_OTSKP</t>
  </si>
  <si>
    <t>Vyvěšení kabelového vedení pomocí nosného lanka.</t>
  </si>
  <si>
    <t>1. Položka obsahuje:  
– kompletní montáž, rozměření, upevnění, řezání, spojování a pod.  
– veškerý spojovací a montážní materiál vč. upevňovacího materiálu ( držáky apod.)  
– pomocné mechanismy  
2. Položka neobsahuje:  
X  
3. Způsob měření:  
Udává se počet kusů kompletní konstrukce nebo práce.</t>
  </si>
  <si>
    <t>75H111</t>
  </si>
  <si>
    <t>STOŽÁR (SLOUP) DŘEVĚNÝ JEDNODUCHÝ PATKOVANÝ</t>
  </si>
  <si>
    <t>Vyvěšení kabelového vedení pomocí nosného lanka. 2 ks provizorních podpěrnách sloupků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</si>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</sst>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0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44">
    <xf numFmtId="0" fontId="0" fillId="0" borderId="0" xfId="0"/>
    <xf numFmtId="0" fontId="0" fillId="3" borderId="1" xfId="6" applyFont="1" applyFill="1" applyBorder="1" applyAlignment="1">
      <alignment horizontal="center" vertical="center" wrapText="1"/>
    </xf>
    <xf numFmtId="0" fontId="4" fillId="0" borderId="0" xfId="6" applyFont="1" applyAlignment="1">
      <alignment horizontal="right" vertical="center"/>
    </xf>
    <xf numFmtId="0" fontId="4" fillId="0" borderId="2" xfId="6" applyFont="1" applyBorder="1" applyAlignment="1">
      <alignment vertical="center" wrapText="1"/>
    </xf>
    <xf numFmtId="0" fontId="4" fillId="0" borderId="0" xfId="6" applyFont="1" applyAlignment="1">
      <alignment vertical="center" wrapText="1"/>
    </xf>
    <xf numFmtId="0" fontId="0" fillId="0" borderId="0" xfId="6" applyFont="1" applyAlignment="1">
      <alignment vertical="center" wrapText="1"/>
    </xf>
    <xf numFmtId="0" fontId="3" fillId="0" borderId="0" xfId="6" applyFont="1" applyAlignment="1">
      <alignment vertical="center" wrapText="1"/>
    </xf>
    <xf numFmtId="0" fontId="0" fillId="2" borderId="0" xfId="6" applyFont="1" applyFill="1"/>
    <xf numFmtId="0" fontId="2" fillId="2" borderId="0" xfId="6" applyFont="1" applyFill="1" applyAlignment="1">
      <alignment horizontal="center" vertical="center"/>
    </xf>
    <xf numFmtId="0" fontId="0" fillId="0" borderId="0" xfId="0"/>
    <xf numFmtId="0" fontId="1" fillId="0" borderId="0" xfId="6" applyFont="1" applyAlignment="1">
      <alignment horizontal="center" vertical="center"/>
    </xf>
    <xf numFmtId="0" fontId="0" fillId="2" borderId="0" xfId="6" applyFont="1" applyFill="1"/>
    <xf numFmtId="0" fontId="3" fillId="0" borderId="0" xfId="6" applyFont="1" applyAlignment="1">
      <alignment horizontal="right" vertical="center"/>
    </xf>
    <xf numFmtId="0" fontId="0" fillId="0" borderId="0" xfId="6" applyFont="1" applyAlignment="1">
      <alignment vertical="center" wrapText="1"/>
    </xf>
    <xf numFmtId="0" fontId="0" fillId="0" borderId="0" xfId="6" applyFont="1" applyAlignment="1">
      <alignment horizontal="right" vertical="center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0" fillId="0" borderId="0" xfId="6" applyNumberFormat="1" applyFont="1"/>
    <xf numFmtId="0" fontId="0" fillId="0" borderId="1" xfId="6" applyFont="1" applyBorder="1" applyAlignment="1">
      <alignment horizontal="left" vertical="top"/>
    </xf>
    <xf numFmtId="0" fontId="0" fillId="0" borderId="1" xfId="6" applyFont="1" applyBorder="1" applyAlignment="1">
      <alignment horizontal="left" vertical="top" wrapText="1"/>
    </xf>
    <xf numFmtId="0" fontId="0" fillId="0" borderId="1" xfId="6" applyFont="1" applyBorder="1" applyAlignment="1">
      <alignment horizontal="right" vertical="top"/>
    </xf>
    <xf numFmtId="4" fontId="0" fillId="0" borderId="1" xfId="6" applyNumberFormat="1" applyFont="1" applyBorder="1" applyAlignment="1">
      <alignment horizontal="right" vertical="top"/>
    </xf>
    <xf numFmtId="0" fontId="0" fillId="4" borderId="0" xfId="6" applyFont="1" applyFill="1"/>
    <xf numFmtId="0" fontId="0" fillId="0" borderId="1" xfId="6" applyFont="1" applyBorder="1" applyAlignment="1">
      <alignment horizontal="center" vertical="center"/>
    </xf>
    <xf numFmtId="0" fontId="0" fillId="2" borderId="2" xfId="6" applyFont="1" applyFill="1" applyBorder="1"/>
    <xf numFmtId="0" fontId="1" fillId="0" borderId="3" xfId="6" applyFont="1" applyBorder="1" applyAlignment="1">
      <alignment horizontal="center" vertical="center"/>
    </xf>
    <xf numFmtId="0" fontId="4" fillId="0" borderId="0" xfId="6" applyFont="1" applyAlignment="1">
      <alignment vertical="center"/>
    </xf>
    <xf numFmtId="0" fontId="0" fillId="3" borderId="1" xfId="6" applyFont="1" applyFill="1" applyBorder="1" applyAlignment="1">
      <alignment horizontal="center" vertical="center" wrapText="1"/>
    </xf>
    <xf numFmtId="0" fontId="0" fillId="4" borderId="2" xfId="6" applyFont="1" applyFill="1" applyBorder="1"/>
    <xf numFmtId="0" fontId="4" fillId="0" borderId="2" xfId="6" applyFont="1" applyBorder="1" applyAlignment="1">
      <alignment vertical="center"/>
    </xf>
    <xf numFmtId="0" fontId="1" fillId="0" borderId="4" xfId="6" applyFont="1" applyBorder="1" applyAlignment="1">
      <alignment horizontal="right" vertical="top"/>
    </xf>
    <xf numFmtId="4" fontId="0" fillId="0" borderId="4" xfId="6" applyNumberFormat="1" applyFont="1" applyBorder="1" applyAlignment="1">
      <alignment horizontal="center" vertical="top"/>
    </xf>
    <xf numFmtId="0" fontId="1" fillId="0" borderId="4" xfId="6" applyFont="1" applyBorder="1" applyAlignment="1">
      <alignment wrapText="1"/>
    </xf>
    <xf numFmtId="0" fontId="1" fillId="0" borderId="0" xfId="6" applyFont="1" applyAlignment="1">
      <alignment horizontal="right" vertical="top"/>
    </xf>
    <xf numFmtId="4" fontId="0" fillId="0" borderId="0" xfId="6" applyNumberFormat="1" applyFont="1" applyAlignment="1">
      <alignment horizontal="center" vertical="top"/>
    </xf>
    <xf numFmtId="0" fontId="1" fillId="0" borderId="0" xfId="6" applyFont="1" applyAlignment="1">
      <alignment wrapText="1"/>
    </xf>
    <xf numFmtId="0" fontId="0" fillId="0" borderId="0" xfId="6" applyFont="1" applyAlignment="1">
      <alignment horizontal="right" vertical="top"/>
    </xf>
    <xf numFmtId="0" fontId="0" fillId="0" borderId="0" xfId="6" applyFont="1" applyAlignment="1">
      <alignment vertical="top"/>
    </xf>
    <xf numFmtId="0" fontId="0" fillId="0" borderId="0" xfId="6" applyFont="1" applyAlignment="1">
      <alignment horizontal="center" vertical="top"/>
    </xf>
    <xf numFmtId="164" fontId="0" fillId="0" borderId="0" xfId="6" applyNumberFormat="1" applyFont="1" applyAlignment="1">
      <alignment horizontal="center" vertical="top"/>
    </xf>
    <xf numFmtId="4" fontId="0" fillId="5" borderId="0" xfId="6" applyNumberFormat="1" applyFont="1" applyFill="1" applyAlignment="1" applyProtection="1">
      <alignment horizontal="center" vertical="top"/>
      <protection locked="0"/>
    </xf>
    <xf numFmtId="0" fontId="0" fillId="0" borderId="0" xfId="6" applyFont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4" fontId="0" fillId="0" borderId="1" xfId="6" applyNumberFormat="1" applyFont="1" applyBorder="1" applyAlignment="1">
      <alignment horizontal="center" vertic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  <col min="6" max="6" width="30.7109375" customWidth="1"/>
  </cols>
  <sheetData>
    <row r="1" spans="1:6" ht="57" customHeight="1" x14ac:dyDescent="0.2">
      <c r="A1" s="9"/>
      <c r="B1" s="8" t="s">
        <v>1</v>
      </c>
      <c r="C1" s="11"/>
      <c r="D1" s="11"/>
      <c r="E1" s="11"/>
      <c r="F1" s="11"/>
    </row>
    <row r="2" spans="1:6" ht="20.100000000000001" customHeight="1" x14ac:dyDescent="0.2">
      <c r="A2" s="9"/>
      <c r="B2" s="7"/>
      <c r="C2" s="11"/>
      <c r="D2" s="11"/>
      <c r="E2" s="11"/>
      <c r="F2" s="11"/>
    </row>
    <row r="3" spans="1:6" ht="12.75" customHeight="1" x14ac:dyDescent="0.2">
      <c r="A3" s="9"/>
      <c r="B3" s="7"/>
      <c r="C3" s="11"/>
      <c r="D3" s="11"/>
      <c r="E3" s="11"/>
      <c r="F3" s="11"/>
    </row>
    <row r="4" spans="1:6" ht="39.950000000000003" customHeight="1" x14ac:dyDescent="0.2">
      <c r="A4" s="12" t="s">
        <v>2</v>
      </c>
      <c r="B4" s="6" t="s">
        <v>3</v>
      </c>
      <c r="C4" s="9"/>
      <c r="D4" s="9"/>
      <c r="E4" s="9"/>
      <c r="F4" s="10" t="s">
        <v>0</v>
      </c>
    </row>
    <row r="5" spans="1:6" ht="30" customHeight="1" x14ac:dyDescent="0.2">
      <c r="A5" s="14" t="s">
        <v>4</v>
      </c>
      <c r="B5" s="5" t="s">
        <v>5</v>
      </c>
      <c r="C5" s="9"/>
      <c r="D5" s="9"/>
      <c r="E5" s="9"/>
    </row>
    <row r="6" spans="1:6" ht="12.75" customHeight="1" x14ac:dyDescent="0.2">
      <c r="B6" s="15" t="s">
        <v>6</v>
      </c>
      <c r="C6" s="17">
        <f>0+C10+C12+C15+C17</f>
        <v>0</v>
      </c>
    </row>
    <row r="7" spans="1:6" ht="12.75" customHeight="1" x14ac:dyDescent="0.2">
      <c r="B7" s="15" t="s">
        <v>7</v>
      </c>
      <c r="C7" s="17">
        <f>0+E10+E12+E15+E17</f>
        <v>0</v>
      </c>
    </row>
    <row r="9" spans="1:6" ht="12.75" customHeight="1" x14ac:dyDescent="0.2">
      <c r="A9" s="16" t="s">
        <v>8</v>
      </c>
      <c r="B9" s="16" t="s">
        <v>9</v>
      </c>
      <c r="C9" s="16" t="s">
        <v>10</v>
      </c>
      <c r="D9" s="16" t="s">
        <v>11</v>
      </c>
      <c r="E9" s="16" t="s">
        <v>12</v>
      </c>
      <c r="F9" s="16" t="s">
        <v>13</v>
      </c>
    </row>
    <row r="10" spans="1:6" x14ac:dyDescent="0.2">
      <c r="A10" s="18" t="s">
        <v>14</v>
      </c>
      <c r="B10" s="19" t="s">
        <v>15</v>
      </c>
      <c r="C10" s="21">
        <f>0+C11</f>
        <v>0</v>
      </c>
      <c r="D10" s="21">
        <f t="shared" ref="D10:D18" si="0">C10*0.21</f>
        <v>0</v>
      </c>
      <c r="E10" s="21">
        <f>0+E11</f>
        <v>0</v>
      </c>
      <c r="F10" s="20">
        <f>0+F11</f>
        <v>7</v>
      </c>
    </row>
    <row r="11" spans="1:6" x14ac:dyDescent="0.2">
      <c r="A11" s="18" t="s">
        <v>16</v>
      </c>
      <c r="B11" s="19" t="s">
        <v>17</v>
      </c>
      <c r="C11" s="21">
        <f>'SO 98-98'!K8+'SO 98-98'!M8</f>
        <v>0</v>
      </c>
      <c r="D11" s="21">
        <f t="shared" si="0"/>
        <v>0</v>
      </c>
      <c r="E11" s="21">
        <f>C11+D11</f>
        <v>0</v>
      </c>
      <c r="F11" s="20">
        <f>'SO 98-98'!T7</f>
        <v>7</v>
      </c>
    </row>
    <row r="12" spans="1:6" x14ac:dyDescent="0.2">
      <c r="A12" s="18" t="s">
        <v>93</v>
      </c>
      <c r="B12" s="19" t="s">
        <v>94</v>
      </c>
      <c r="C12" s="21">
        <f>0+C13+C14</f>
        <v>0</v>
      </c>
      <c r="D12" s="21">
        <f t="shared" si="0"/>
        <v>0</v>
      </c>
      <c r="E12" s="21">
        <f>0+E13+E14</f>
        <v>0</v>
      </c>
      <c r="F12" s="20">
        <f>0+F13+F14</f>
        <v>12</v>
      </c>
    </row>
    <row r="13" spans="1:6" x14ac:dyDescent="0.2">
      <c r="A13" s="18" t="s">
        <v>95</v>
      </c>
      <c r="B13" s="19" t="s">
        <v>94</v>
      </c>
      <c r="C13" s="21">
        <f>'SO 11-10-01.A'!K8+'SO 11-10-01.A'!M8</f>
        <v>0</v>
      </c>
      <c r="D13" s="21">
        <f t="shared" si="0"/>
        <v>0</v>
      </c>
      <c r="E13" s="21">
        <f>C13+D13</f>
        <v>0</v>
      </c>
      <c r="F13" s="20">
        <f>'SO 11-10-01.A'!T7</f>
        <v>11</v>
      </c>
    </row>
    <row r="14" spans="1:6" x14ac:dyDescent="0.2">
      <c r="A14" s="18" t="s">
        <v>153</v>
      </c>
      <c r="B14" s="19" t="s">
        <v>154</v>
      </c>
      <c r="C14" s="21">
        <f>'SO 11-10-01.B'!K8+'SO 11-10-01.B'!M8</f>
        <v>0</v>
      </c>
      <c r="D14" s="21">
        <f t="shared" si="0"/>
        <v>0</v>
      </c>
      <c r="E14" s="21">
        <f>C14+D14</f>
        <v>0</v>
      </c>
      <c r="F14" s="20">
        <f>'SO 11-10-01.B'!T7</f>
        <v>1</v>
      </c>
    </row>
    <row r="15" spans="1:6" x14ac:dyDescent="0.2">
      <c r="A15" s="18" t="s">
        <v>157</v>
      </c>
      <c r="B15" s="19" t="s">
        <v>158</v>
      </c>
      <c r="C15" s="21">
        <f>0+C16</f>
        <v>0</v>
      </c>
      <c r="D15" s="21">
        <f t="shared" si="0"/>
        <v>0</v>
      </c>
      <c r="E15" s="21">
        <f>0+E16</f>
        <v>0</v>
      </c>
      <c r="F15" s="20">
        <f>0+F16</f>
        <v>44</v>
      </c>
    </row>
    <row r="16" spans="1:6" x14ac:dyDescent="0.2">
      <c r="A16" s="18" t="s">
        <v>159</v>
      </c>
      <c r="B16" s="19" t="s">
        <v>160</v>
      </c>
      <c r="C16" s="21">
        <f>'SO-11-20-01'!K8+'SO-11-20-01'!M8</f>
        <v>0</v>
      </c>
      <c r="D16" s="21">
        <f t="shared" si="0"/>
        <v>0</v>
      </c>
      <c r="E16" s="21">
        <f>C16+D16</f>
        <v>0</v>
      </c>
      <c r="F16" s="20">
        <f>'SO-11-20-01'!T7</f>
        <v>44</v>
      </c>
    </row>
    <row r="17" spans="1:6" x14ac:dyDescent="0.2">
      <c r="A17" s="18" t="s">
        <v>373</v>
      </c>
      <c r="B17" s="19" t="s">
        <v>374</v>
      </c>
      <c r="C17" s="21">
        <f>0+C18</f>
        <v>0</v>
      </c>
      <c r="D17" s="21">
        <f t="shared" si="0"/>
        <v>0</v>
      </c>
      <c r="E17" s="21">
        <f>0+E18</f>
        <v>0</v>
      </c>
      <c r="F17" s="20">
        <f>0+F18</f>
        <v>5</v>
      </c>
    </row>
    <row r="18" spans="1:6" x14ac:dyDescent="0.2">
      <c r="A18" s="18" t="s">
        <v>375</v>
      </c>
      <c r="B18" s="19" t="s">
        <v>376</v>
      </c>
      <c r="C18" s="21">
        <f>'SO 11-30-01'!K8+'SO 11-30-01'!M8</f>
        <v>0</v>
      </c>
      <c r="D18" s="21">
        <f t="shared" si="0"/>
        <v>0</v>
      </c>
      <c r="E18" s="21">
        <f>C18+D18</f>
        <v>0</v>
      </c>
      <c r="F18" s="20">
        <f>'SO 11-30-01'!T7</f>
        <v>5</v>
      </c>
    </row>
  </sheetData>
  <sheetProtection password="923D" sheet="1" objects="1" scenarios="1"/>
  <mergeCells count="4">
    <mergeCell ref="A1:A3"/>
    <mergeCell ref="B1:B3"/>
    <mergeCell ref="B4:E4"/>
    <mergeCell ref="B5:E5"/>
  </mergeCells>
  <pageMargins left="0.75" right="0.75" top="1" bottom="1" header="0.5" footer="0.5"/>
  <pageSetup paperSize="9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14</v>
      </c>
      <c r="M3" s="43">
        <f>Rekapitulace!C10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14</v>
      </c>
      <c r="D4" s="9"/>
      <c r="E4" s="3" t="s">
        <v>15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COUNTIFS(L8:L35,"=0",A8:A35,"P")+COUNTIFS(L8:L35,"",A8:A35,"P")+SUM(Q8:Q35)</f>
        <v>7</v>
      </c>
    </row>
    <row r="8" spans="1:20" x14ac:dyDescent="0.2">
      <c r="A8" t="s">
        <v>44</v>
      </c>
      <c r="C8" s="30" t="s">
        <v>45</v>
      </c>
      <c r="E8" s="32" t="s">
        <v>17</v>
      </c>
      <c r="J8" s="31">
        <f>0+J9+J22</f>
        <v>0</v>
      </c>
      <c r="K8" s="31">
        <f>0+K9+K22</f>
        <v>0</v>
      </c>
      <c r="L8" s="31">
        <f>0+L9+L22</f>
        <v>0</v>
      </c>
      <c r="M8" s="31">
        <f>0+M9+M22</f>
        <v>0</v>
      </c>
    </row>
    <row r="9" spans="1:20" x14ac:dyDescent="0.2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</f>
        <v>0</v>
      </c>
      <c r="M9" s="34">
        <f>0+M10+M14+M18</f>
        <v>0</v>
      </c>
    </row>
    <row r="10" spans="1:20" x14ac:dyDescent="0.2">
      <c r="A10" t="s">
        <v>49</v>
      </c>
      <c r="B10" s="36" t="s">
        <v>47</v>
      </c>
      <c r="C10" s="36" t="s">
        <v>50</v>
      </c>
      <c r="D10" s="37" t="s">
        <v>51</v>
      </c>
      <c r="E10" s="13" t="s">
        <v>52</v>
      </c>
      <c r="F10" s="38" t="s">
        <v>53</v>
      </c>
      <c r="G10" s="39">
        <v>1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54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56</v>
      </c>
    </row>
    <row r="12" spans="1:20" x14ac:dyDescent="0.2">
      <c r="A12" s="37" t="s">
        <v>57</v>
      </c>
      <c r="E12" s="42" t="s">
        <v>58</v>
      </c>
    </row>
    <row r="13" spans="1:20" ht="89.25" x14ac:dyDescent="0.2">
      <c r="A13" t="s">
        <v>59</v>
      </c>
      <c r="E13" s="41" t="s">
        <v>60</v>
      </c>
    </row>
    <row r="14" spans="1:20" x14ac:dyDescent="0.2">
      <c r="A14" t="s">
        <v>49</v>
      </c>
      <c r="B14" s="36" t="s">
        <v>27</v>
      </c>
      <c r="C14" s="36" t="s">
        <v>61</v>
      </c>
      <c r="D14" s="37" t="s">
        <v>51</v>
      </c>
      <c r="E14" s="13" t="s">
        <v>62</v>
      </c>
      <c r="F14" s="38" t="s">
        <v>53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54</v>
      </c>
      <c r="O14">
        <f>(M14*21)/100</f>
        <v>0</v>
      </c>
      <c r="P14" t="s">
        <v>27</v>
      </c>
    </row>
    <row r="15" spans="1:20" x14ac:dyDescent="0.2">
      <c r="A15" s="37" t="s">
        <v>55</v>
      </c>
      <c r="E15" s="41" t="s">
        <v>63</v>
      </c>
    </row>
    <row r="16" spans="1:20" x14ac:dyDescent="0.2">
      <c r="A16" s="37" t="s">
        <v>57</v>
      </c>
      <c r="E16" s="42" t="s">
        <v>58</v>
      </c>
    </row>
    <row r="17" spans="1:16" ht="114.75" x14ac:dyDescent="0.2">
      <c r="A17" t="s">
        <v>59</v>
      </c>
      <c r="E17" s="41" t="s">
        <v>64</v>
      </c>
    </row>
    <row r="18" spans="1:16" x14ac:dyDescent="0.2">
      <c r="A18" t="s">
        <v>49</v>
      </c>
      <c r="B18" s="36" t="s">
        <v>26</v>
      </c>
      <c r="C18" s="36" t="s">
        <v>65</v>
      </c>
      <c r="D18" s="37" t="s">
        <v>51</v>
      </c>
      <c r="E18" s="13" t="s">
        <v>66</v>
      </c>
      <c r="F18" s="38" t="s">
        <v>53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54</v>
      </c>
      <c r="O18">
        <f>(M18*21)/100</f>
        <v>0</v>
      </c>
      <c r="P18" t="s">
        <v>27</v>
      </c>
    </row>
    <row r="19" spans="1:16" x14ac:dyDescent="0.2">
      <c r="A19" s="37" t="s">
        <v>55</v>
      </c>
      <c r="E19" s="41" t="s">
        <v>67</v>
      </c>
    </row>
    <row r="20" spans="1:16" x14ac:dyDescent="0.2">
      <c r="A20" s="37" t="s">
        <v>57</v>
      </c>
      <c r="E20" s="42" t="s">
        <v>58</v>
      </c>
    </row>
    <row r="21" spans="1:16" ht="38.25" x14ac:dyDescent="0.2">
      <c r="A21" t="s">
        <v>59</v>
      </c>
      <c r="E21" s="41" t="s">
        <v>68</v>
      </c>
    </row>
    <row r="22" spans="1:16" x14ac:dyDescent="0.2">
      <c r="A22" t="s">
        <v>46</v>
      </c>
      <c r="C22" s="33" t="s">
        <v>27</v>
      </c>
      <c r="E22" s="35" t="s">
        <v>69</v>
      </c>
      <c r="J22" s="34">
        <f>0</f>
        <v>0</v>
      </c>
      <c r="K22" s="34">
        <f>0</f>
        <v>0</v>
      </c>
      <c r="L22" s="34">
        <f>0+L23+L27+L31+L35</f>
        <v>0</v>
      </c>
      <c r="M22" s="34">
        <f>0+M23+M27+M31+M35</f>
        <v>0</v>
      </c>
    </row>
    <row r="23" spans="1:16" x14ac:dyDescent="0.2">
      <c r="A23" t="s">
        <v>49</v>
      </c>
      <c r="B23" s="36" t="s">
        <v>70</v>
      </c>
      <c r="C23" s="36" t="s">
        <v>71</v>
      </c>
      <c r="D23" s="37" t="s">
        <v>51</v>
      </c>
      <c r="E23" s="13" t="s">
        <v>72</v>
      </c>
      <c r="F23" s="38" t="s">
        <v>53</v>
      </c>
      <c r="G23" s="39">
        <v>1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54</v>
      </c>
      <c r="O23">
        <f>(M23*21)/100</f>
        <v>0</v>
      </c>
      <c r="P23" t="s">
        <v>27</v>
      </c>
    </row>
    <row r="24" spans="1:16" x14ac:dyDescent="0.2">
      <c r="A24" s="37" t="s">
        <v>55</v>
      </c>
      <c r="E24" s="41" t="s">
        <v>73</v>
      </c>
    </row>
    <row r="25" spans="1:16" x14ac:dyDescent="0.2">
      <c r="A25" s="37" t="s">
        <v>57</v>
      </c>
      <c r="E25" s="42" t="s">
        <v>58</v>
      </c>
    </row>
    <row r="26" spans="1:16" ht="89.25" x14ac:dyDescent="0.2">
      <c r="A26" t="s">
        <v>59</v>
      </c>
      <c r="E26" s="41" t="s">
        <v>74</v>
      </c>
    </row>
    <row r="27" spans="1:16" x14ac:dyDescent="0.2">
      <c r="A27" t="s">
        <v>49</v>
      </c>
      <c r="B27" s="36" t="s">
        <v>75</v>
      </c>
      <c r="C27" s="36" t="s">
        <v>76</v>
      </c>
      <c r="D27" s="37" t="s">
        <v>51</v>
      </c>
      <c r="E27" s="13" t="s">
        <v>77</v>
      </c>
      <c r="F27" s="38" t="s">
        <v>53</v>
      </c>
      <c r="G27" s="39">
        <v>1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54</v>
      </c>
      <c r="O27">
        <f>(M27*21)/100</f>
        <v>0</v>
      </c>
      <c r="P27" t="s">
        <v>27</v>
      </c>
    </row>
    <row r="28" spans="1:16" x14ac:dyDescent="0.2">
      <c r="A28" s="37" t="s">
        <v>55</v>
      </c>
      <c r="E28" s="41" t="s">
        <v>78</v>
      </c>
    </row>
    <row r="29" spans="1:16" x14ac:dyDescent="0.2">
      <c r="A29" s="37" t="s">
        <v>57</v>
      </c>
      <c r="E29" s="42" t="s">
        <v>58</v>
      </c>
    </row>
    <row r="30" spans="1:16" ht="76.5" x14ac:dyDescent="0.2">
      <c r="A30" t="s">
        <v>59</v>
      </c>
      <c r="E30" s="41" t="s">
        <v>79</v>
      </c>
    </row>
    <row r="31" spans="1:16" x14ac:dyDescent="0.2">
      <c r="A31" t="s">
        <v>49</v>
      </c>
      <c r="B31" s="36" t="s">
        <v>80</v>
      </c>
      <c r="C31" s="36" t="s">
        <v>81</v>
      </c>
      <c r="D31" s="37" t="s">
        <v>51</v>
      </c>
      <c r="E31" s="13" t="s">
        <v>82</v>
      </c>
      <c r="F31" s="38" t="s">
        <v>83</v>
      </c>
      <c r="G31" s="39">
        <v>1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84</v>
      </c>
      <c r="O31">
        <f>(M31*0)/100</f>
        <v>0</v>
      </c>
      <c r="P31" t="s">
        <v>85</v>
      </c>
    </row>
    <row r="32" spans="1:16" x14ac:dyDescent="0.2">
      <c r="A32" s="37" t="s">
        <v>55</v>
      </c>
      <c r="E32" s="41" t="s">
        <v>86</v>
      </c>
    </row>
    <row r="33" spans="1:16" x14ac:dyDescent="0.2">
      <c r="A33" s="37" t="s">
        <v>57</v>
      </c>
      <c r="E33" s="42" t="s">
        <v>87</v>
      </c>
    </row>
    <row r="34" spans="1:16" ht="25.5" x14ac:dyDescent="0.2">
      <c r="A34" t="s">
        <v>59</v>
      </c>
      <c r="E34" s="41" t="s">
        <v>88</v>
      </c>
    </row>
    <row r="35" spans="1:16" x14ac:dyDescent="0.2">
      <c r="A35" t="s">
        <v>49</v>
      </c>
      <c r="B35" s="36" t="s">
        <v>89</v>
      </c>
      <c r="C35" s="36" t="s">
        <v>90</v>
      </c>
      <c r="D35" s="37" t="s">
        <v>51</v>
      </c>
      <c r="E35" s="13" t="s">
        <v>91</v>
      </c>
      <c r="F35" s="38" t="s">
        <v>53</v>
      </c>
      <c r="G35" s="39">
        <v>1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84</v>
      </c>
      <c r="O35">
        <f>(M35*0)/100</f>
        <v>0</v>
      </c>
      <c r="P35" t="s">
        <v>85</v>
      </c>
    </row>
    <row r="36" spans="1:16" x14ac:dyDescent="0.2">
      <c r="A36" s="37" t="s">
        <v>55</v>
      </c>
      <c r="E36" s="41" t="s">
        <v>92</v>
      </c>
    </row>
    <row r="37" spans="1:16" x14ac:dyDescent="0.2">
      <c r="A37" s="37" t="s">
        <v>57</v>
      </c>
      <c r="E37" s="42" t="s">
        <v>51</v>
      </c>
    </row>
    <row r="38" spans="1:16" x14ac:dyDescent="0.2">
      <c r="A38" t="s">
        <v>59</v>
      </c>
      <c r="E38" s="41" t="s">
        <v>51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93</v>
      </c>
      <c r="M3" s="43">
        <f>Rekapitulace!C12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93</v>
      </c>
      <c r="D4" s="9"/>
      <c r="E4" s="3" t="s">
        <v>94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COUNTIFS(L8:L52,"=0",A8:A52,"P")+COUNTIFS(L8:L52,"",A8:A52,"P")+SUM(Q8:Q52)</f>
        <v>11</v>
      </c>
    </row>
    <row r="8" spans="1:20" x14ac:dyDescent="0.2">
      <c r="A8" t="s">
        <v>44</v>
      </c>
      <c r="C8" s="30" t="s">
        <v>96</v>
      </c>
      <c r="E8" s="32" t="s">
        <v>94</v>
      </c>
      <c r="J8" s="31">
        <f>0+J9+J14+J47</f>
        <v>0</v>
      </c>
      <c r="K8" s="31">
        <f>0+K9+K14+K47</f>
        <v>0</v>
      </c>
      <c r="L8" s="31">
        <f>0+L9+L14+L47</f>
        <v>0</v>
      </c>
      <c r="M8" s="31">
        <f>0+M9+M14+M47</f>
        <v>0</v>
      </c>
    </row>
    <row r="9" spans="1:20" x14ac:dyDescent="0.2">
      <c r="A9" t="s">
        <v>46</v>
      </c>
      <c r="C9" s="33" t="s">
        <v>85</v>
      </c>
      <c r="E9" s="35" t="s">
        <v>97</v>
      </c>
      <c r="J9" s="34">
        <f>0</f>
        <v>0</v>
      </c>
      <c r="K9" s="34">
        <f>0</f>
        <v>0</v>
      </c>
      <c r="L9" s="34">
        <f>0+L10</f>
        <v>0</v>
      </c>
      <c r="M9" s="34">
        <f>0+M10</f>
        <v>0</v>
      </c>
    </row>
    <row r="10" spans="1:20" ht="25.5" x14ac:dyDescent="0.2">
      <c r="A10" t="s">
        <v>49</v>
      </c>
      <c r="B10" s="36" t="s">
        <v>47</v>
      </c>
      <c r="C10" s="36" t="s">
        <v>98</v>
      </c>
      <c r="D10" s="37" t="s">
        <v>51</v>
      </c>
      <c r="E10" s="13" t="s">
        <v>99</v>
      </c>
      <c r="F10" s="38" t="s">
        <v>100</v>
      </c>
      <c r="G10" s="39">
        <v>159.17599999999999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101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51</v>
      </c>
    </row>
    <row r="12" spans="1:20" x14ac:dyDescent="0.2">
      <c r="A12" s="37" t="s">
        <v>57</v>
      </c>
      <c r="E12" s="42" t="s">
        <v>102</v>
      </c>
    </row>
    <row r="13" spans="1:20" ht="140.25" x14ac:dyDescent="0.2">
      <c r="A13" t="s">
        <v>59</v>
      </c>
      <c r="E13" s="41" t="s">
        <v>103</v>
      </c>
    </row>
    <row r="14" spans="1:20" x14ac:dyDescent="0.2">
      <c r="A14" t="s">
        <v>46</v>
      </c>
      <c r="C14" s="33" t="s">
        <v>75</v>
      </c>
      <c r="E14" s="35" t="s">
        <v>104</v>
      </c>
      <c r="J14" s="34">
        <f>0</f>
        <v>0</v>
      </c>
      <c r="K14" s="34">
        <f>0</f>
        <v>0</v>
      </c>
      <c r="L14" s="34">
        <f>0+L15+L19+L23+L27+L31+L35+L39+L43</f>
        <v>0</v>
      </c>
      <c r="M14" s="34">
        <f>0+M15+M19+M23+M27+M31+M35+M39+M43</f>
        <v>0</v>
      </c>
    </row>
    <row r="15" spans="1:20" ht="25.5" x14ac:dyDescent="0.2">
      <c r="A15" t="s">
        <v>49</v>
      </c>
      <c r="B15" s="36" t="s">
        <v>27</v>
      </c>
      <c r="C15" s="36" t="s">
        <v>105</v>
      </c>
      <c r="D15" s="37" t="s">
        <v>51</v>
      </c>
      <c r="E15" s="13" t="s">
        <v>106</v>
      </c>
      <c r="F15" s="38" t="s">
        <v>107</v>
      </c>
      <c r="G15" s="39">
        <v>344.4</v>
      </c>
      <c r="H15" s="38">
        <v>0</v>
      </c>
      <c r="I15" s="38">
        <f>ROUND(G15*H15,6)</f>
        <v>0</v>
      </c>
      <c r="L15" s="40">
        <v>0</v>
      </c>
      <c r="M15" s="34">
        <f>ROUND(ROUND(L15,2)*ROUND(G15,3),2)</f>
        <v>0</v>
      </c>
      <c r="N15" s="38" t="s">
        <v>101</v>
      </c>
      <c r="O15">
        <f>(M15*21)/100</f>
        <v>0</v>
      </c>
      <c r="P15" t="s">
        <v>27</v>
      </c>
    </row>
    <row r="16" spans="1:20" x14ac:dyDescent="0.2">
      <c r="A16" s="37" t="s">
        <v>55</v>
      </c>
      <c r="E16" s="41" t="s">
        <v>51</v>
      </c>
    </row>
    <row r="17" spans="1:16" x14ac:dyDescent="0.2">
      <c r="A17" s="37" t="s">
        <v>57</v>
      </c>
      <c r="E17" s="42" t="s">
        <v>108</v>
      </c>
    </row>
    <row r="18" spans="1:16" ht="178.5" x14ac:dyDescent="0.2">
      <c r="A18" t="s">
        <v>59</v>
      </c>
      <c r="E18" s="41" t="s">
        <v>109</v>
      </c>
    </row>
    <row r="19" spans="1:16" x14ac:dyDescent="0.2">
      <c r="A19" t="s">
        <v>49</v>
      </c>
      <c r="B19" s="36" t="s">
        <v>26</v>
      </c>
      <c r="C19" s="36" t="s">
        <v>110</v>
      </c>
      <c r="D19" s="37" t="s">
        <v>51</v>
      </c>
      <c r="E19" s="13" t="s">
        <v>111</v>
      </c>
      <c r="F19" s="38" t="s">
        <v>112</v>
      </c>
      <c r="G19" s="39">
        <v>92.358000000000004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101</v>
      </c>
      <c r="O19">
        <f>(M19*21)/100</f>
        <v>0</v>
      </c>
      <c r="P19" t="s">
        <v>27</v>
      </c>
    </row>
    <row r="20" spans="1:16" x14ac:dyDescent="0.2">
      <c r="A20" s="37" t="s">
        <v>55</v>
      </c>
      <c r="E20" s="41" t="s">
        <v>51</v>
      </c>
    </row>
    <row r="21" spans="1:16" ht="76.5" x14ac:dyDescent="0.2">
      <c r="A21" s="37" t="s">
        <v>57</v>
      </c>
      <c r="E21" s="42" t="s">
        <v>113</v>
      </c>
    </row>
    <row r="22" spans="1:16" ht="89.25" x14ac:dyDescent="0.2">
      <c r="A22" t="s">
        <v>59</v>
      </c>
      <c r="E22" s="41" t="s">
        <v>114</v>
      </c>
    </row>
    <row r="23" spans="1:16" x14ac:dyDescent="0.2">
      <c r="A23" t="s">
        <v>49</v>
      </c>
      <c r="B23" s="36" t="s">
        <v>70</v>
      </c>
      <c r="C23" s="36" t="s">
        <v>115</v>
      </c>
      <c r="D23" s="37" t="s">
        <v>51</v>
      </c>
      <c r="E23" s="13" t="s">
        <v>116</v>
      </c>
      <c r="F23" s="38" t="s">
        <v>112</v>
      </c>
      <c r="G23" s="39">
        <v>35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101</v>
      </c>
      <c r="O23">
        <f>(M23*21)/100</f>
        <v>0</v>
      </c>
      <c r="P23" t="s">
        <v>27</v>
      </c>
    </row>
    <row r="24" spans="1:16" x14ac:dyDescent="0.2">
      <c r="A24" s="37" t="s">
        <v>55</v>
      </c>
      <c r="E24" s="41" t="s">
        <v>51</v>
      </c>
    </row>
    <row r="25" spans="1:16" ht="38.25" x14ac:dyDescent="0.2">
      <c r="A25" s="37" t="s">
        <v>57</v>
      </c>
      <c r="E25" s="42" t="s">
        <v>117</v>
      </c>
    </row>
    <row r="26" spans="1:16" ht="89.25" x14ac:dyDescent="0.2">
      <c r="A26" t="s">
        <v>59</v>
      </c>
      <c r="E26" s="41" t="s">
        <v>114</v>
      </c>
    </row>
    <row r="27" spans="1:16" ht="25.5" x14ac:dyDescent="0.2">
      <c r="A27" t="s">
        <v>49</v>
      </c>
      <c r="B27" s="36" t="s">
        <v>75</v>
      </c>
      <c r="C27" s="36" t="s">
        <v>118</v>
      </c>
      <c r="D27" s="37" t="s">
        <v>51</v>
      </c>
      <c r="E27" s="13" t="s">
        <v>119</v>
      </c>
      <c r="F27" s="38" t="s">
        <v>120</v>
      </c>
      <c r="G27" s="39">
        <v>42.11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101</v>
      </c>
      <c r="O27">
        <f>(M27*21)/100</f>
        <v>0</v>
      </c>
      <c r="P27" t="s">
        <v>27</v>
      </c>
    </row>
    <row r="28" spans="1:16" x14ac:dyDescent="0.2">
      <c r="A28" s="37" t="s">
        <v>55</v>
      </c>
      <c r="E28" s="41" t="s">
        <v>121</v>
      </c>
    </row>
    <row r="29" spans="1:16" ht="25.5" x14ac:dyDescent="0.2">
      <c r="A29" s="37" t="s">
        <v>57</v>
      </c>
      <c r="E29" s="42" t="s">
        <v>122</v>
      </c>
    </row>
    <row r="30" spans="1:16" ht="344.25" x14ac:dyDescent="0.2">
      <c r="A30" t="s">
        <v>59</v>
      </c>
      <c r="E30" s="41" t="s">
        <v>123</v>
      </c>
    </row>
    <row r="31" spans="1:16" ht="25.5" x14ac:dyDescent="0.2">
      <c r="A31" t="s">
        <v>49</v>
      </c>
      <c r="B31" s="36" t="s">
        <v>80</v>
      </c>
      <c r="C31" s="36" t="s">
        <v>124</v>
      </c>
      <c r="D31" s="37" t="s">
        <v>51</v>
      </c>
      <c r="E31" s="13" t="s">
        <v>125</v>
      </c>
      <c r="F31" s="38" t="s">
        <v>120</v>
      </c>
      <c r="G31" s="39">
        <v>170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101</v>
      </c>
      <c r="O31">
        <f>(M31*21)/100</f>
        <v>0</v>
      </c>
      <c r="P31" t="s">
        <v>27</v>
      </c>
    </row>
    <row r="32" spans="1:16" x14ac:dyDescent="0.2">
      <c r="A32" s="37" t="s">
        <v>55</v>
      </c>
      <c r="E32" s="41" t="s">
        <v>51</v>
      </c>
    </row>
    <row r="33" spans="1:16" ht="25.5" x14ac:dyDescent="0.2">
      <c r="A33" s="37" t="s">
        <v>57</v>
      </c>
      <c r="E33" s="42" t="s">
        <v>126</v>
      </c>
    </row>
    <row r="34" spans="1:16" ht="114.75" x14ac:dyDescent="0.2">
      <c r="A34" t="s">
        <v>59</v>
      </c>
      <c r="E34" s="41" t="s">
        <v>127</v>
      </c>
    </row>
    <row r="35" spans="1:16" ht="25.5" x14ac:dyDescent="0.2">
      <c r="A35" t="s">
        <v>49</v>
      </c>
      <c r="B35" s="36" t="s">
        <v>89</v>
      </c>
      <c r="C35" s="36" t="s">
        <v>128</v>
      </c>
      <c r="D35" s="37" t="s">
        <v>51</v>
      </c>
      <c r="E35" s="13" t="s">
        <v>129</v>
      </c>
      <c r="F35" s="38" t="s">
        <v>120</v>
      </c>
      <c r="G35" s="39">
        <v>170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101</v>
      </c>
      <c r="O35">
        <f>(M35*21)/100</f>
        <v>0</v>
      </c>
      <c r="P35" t="s">
        <v>27</v>
      </c>
    </row>
    <row r="36" spans="1:16" x14ac:dyDescent="0.2">
      <c r="A36" s="37" t="s">
        <v>55</v>
      </c>
      <c r="E36" s="41" t="s">
        <v>51</v>
      </c>
    </row>
    <row r="37" spans="1:16" ht="25.5" x14ac:dyDescent="0.2">
      <c r="A37" s="37" t="s">
        <v>57</v>
      </c>
      <c r="E37" s="42" t="s">
        <v>126</v>
      </c>
    </row>
    <row r="38" spans="1:16" ht="102" x14ac:dyDescent="0.2">
      <c r="A38" t="s">
        <v>59</v>
      </c>
      <c r="E38" s="41" t="s">
        <v>130</v>
      </c>
    </row>
    <row r="39" spans="1:16" x14ac:dyDescent="0.2">
      <c r="A39" t="s">
        <v>49</v>
      </c>
      <c r="B39" s="36" t="s">
        <v>131</v>
      </c>
      <c r="C39" s="36" t="s">
        <v>132</v>
      </c>
      <c r="D39" s="37" t="s">
        <v>51</v>
      </c>
      <c r="E39" s="13" t="s">
        <v>133</v>
      </c>
      <c r="F39" s="38" t="s">
        <v>83</v>
      </c>
      <c r="G39" s="39">
        <v>4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101</v>
      </c>
      <c r="O39">
        <f>(M39*21)/100</f>
        <v>0</v>
      </c>
      <c r="P39" t="s">
        <v>27</v>
      </c>
    </row>
    <row r="40" spans="1:16" x14ac:dyDescent="0.2">
      <c r="A40" s="37" t="s">
        <v>55</v>
      </c>
      <c r="E40" s="41" t="s">
        <v>51</v>
      </c>
    </row>
    <row r="41" spans="1:16" x14ac:dyDescent="0.2">
      <c r="A41" s="37" t="s">
        <v>57</v>
      </c>
      <c r="E41" s="42" t="s">
        <v>134</v>
      </c>
    </row>
    <row r="42" spans="1:16" ht="255" x14ac:dyDescent="0.2">
      <c r="A42" t="s">
        <v>59</v>
      </c>
      <c r="E42" s="41" t="s">
        <v>135</v>
      </c>
    </row>
    <row r="43" spans="1:16" ht="25.5" x14ac:dyDescent="0.2">
      <c r="A43" t="s">
        <v>49</v>
      </c>
      <c r="B43" s="36" t="s">
        <v>136</v>
      </c>
      <c r="C43" s="36" t="s">
        <v>137</v>
      </c>
      <c r="D43" s="37" t="s">
        <v>51</v>
      </c>
      <c r="E43" s="13" t="s">
        <v>138</v>
      </c>
      <c r="F43" s="38" t="s">
        <v>120</v>
      </c>
      <c r="G43" s="39">
        <v>170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101</v>
      </c>
      <c r="O43">
        <f>(M43*21)/100</f>
        <v>0</v>
      </c>
      <c r="P43" t="s">
        <v>27</v>
      </c>
    </row>
    <row r="44" spans="1:16" x14ac:dyDescent="0.2">
      <c r="A44" s="37" t="s">
        <v>55</v>
      </c>
      <c r="E44" s="41" t="s">
        <v>51</v>
      </c>
    </row>
    <row r="45" spans="1:16" x14ac:dyDescent="0.2">
      <c r="A45" s="37" t="s">
        <v>57</v>
      </c>
      <c r="E45" s="42" t="s">
        <v>139</v>
      </c>
    </row>
    <row r="46" spans="1:16" ht="178.5" x14ac:dyDescent="0.2">
      <c r="A46" t="s">
        <v>59</v>
      </c>
      <c r="E46" s="41" t="s">
        <v>140</v>
      </c>
    </row>
    <row r="47" spans="1:16" x14ac:dyDescent="0.2">
      <c r="A47" t="s">
        <v>46</v>
      </c>
      <c r="C47" s="33" t="s">
        <v>136</v>
      </c>
      <c r="E47" s="35" t="s">
        <v>141</v>
      </c>
      <c r="J47" s="34">
        <f>0</f>
        <v>0</v>
      </c>
      <c r="K47" s="34">
        <f>0</f>
        <v>0</v>
      </c>
      <c r="L47" s="34">
        <f>0+L48+L52</f>
        <v>0</v>
      </c>
      <c r="M47" s="34">
        <f>0+M48+M52</f>
        <v>0</v>
      </c>
    </row>
    <row r="48" spans="1:16" x14ac:dyDescent="0.2">
      <c r="A48" t="s">
        <v>49</v>
      </c>
      <c r="B48" s="36" t="s">
        <v>142</v>
      </c>
      <c r="C48" s="36" t="s">
        <v>143</v>
      </c>
      <c r="D48" s="37" t="s">
        <v>51</v>
      </c>
      <c r="E48" s="13" t="s">
        <v>144</v>
      </c>
      <c r="F48" s="38" t="s">
        <v>112</v>
      </c>
      <c r="G48" s="39">
        <v>88.430999999999997</v>
      </c>
      <c r="H48" s="38">
        <v>0</v>
      </c>
      <c r="I48" s="38">
        <f>ROUND(G48*H48,6)</f>
        <v>0</v>
      </c>
      <c r="L48" s="40">
        <v>0</v>
      </c>
      <c r="M48" s="34">
        <f>ROUND(ROUND(L48,2)*ROUND(G48,3),2)</f>
        <v>0</v>
      </c>
      <c r="N48" s="38" t="s">
        <v>101</v>
      </c>
      <c r="O48">
        <f>(M48*21)/100</f>
        <v>0</v>
      </c>
      <c r="P48" t="s">
        <v>27</v>
      </c>
    </row>
    <row r="49" spans="1:16" x14ac:dyDescent="0.2">
      <c r="A49" s="37" t="s">
        <v>55</v>
      </c>
      <c r="E49" s="41" t="s">
        <v>51</v>
      </c>
    </row>
    <row r="50" spans="1:16" x14ac:dyDescent="0.2">
      <c r="A50" s="37" t="s">
        <v>57</v>
      </c>
      <c r="E50" s="42" t="s">
        <v>145</v>
      </c>
    </row>
    <row r="51" spans="1:16" ht="140.25" x14ac:dyDescent="0.2">
      <c r="A51" t="s">
        <v>59</v>
      </c>
      <c r="E51" s="41" t="s">
        <v>146</v>
      </c>
    </row>
    <row r="52" spans="1:16" ht="25.5" x14ac:dyDescent="0.2">
      <c r="A52" t="s">
        <v>49</v>
      </c>
      <c r="B52" s="36" t="s">
        <v>147</v>
      </c>
      <c r="C52" s="36" t="s">
        <v>148</v>
      </c>
      <c r="D52" s="37" t="s">
        <v>51</v>
      </c>
      <c r="E52" s="13" t="s">
        <v>149</v>
      </c>
      <c r="F52" s="38" t="s">
        <v>150</v>
      </c>
      <c r="G52" s="39">
        <v>1414.896</v>
      </c>
      <c r="H52" s="38">
        <v>0</v>
      </c>
      <c r="I52" s="38">
        <f>ROUND(G52*H52,6)</f>
        <v>0</v>
      </c>
      <c r="L52" s="40">
        <v>0</v>
      </c>
      <c r="M52" s="34">
        <f>ROUND(ROUND(L52,2)*ROUND(G52,3),2)</f>
        <v>0</v>
      </c>
      <c r="N52" s="38" t="s">
        <v>101</v>
      </c>
      <c r="O52">
        <f>(M52*21)/100</f>
        <v>0</v>
      </c>
      <c r="P52" t="s">
        <v>27</v>
      </c>
    </row>
    <row r="53" spans="1:16" x14ac:dyDescent="0.2">
      <c r="A53" s="37" t="s">
        <v>55</v>
      </c>
      <c r="E53" s="41" t="s">
        <v>51</v>
      </c>
    </row>
    <row r="54" spans="1:16" x14ac:dyDescent="0.2">
      <c r="A54" s="37" t="s">
        <v>57</v>
      </c>
      <c r="E54" s="42" t="s">
        <v>151</v>
      </c>
    </row>
    <row r="55" spans="1:16" ht="127.5" x14ac:dyDescent="0.2">
      <c r="A55" t="s">
        <v>59</v>
      </c>
      <c r="E55" s="41" t="s">
        <v>152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93</v>
      </c>
      <c r="M3" s="43">
        <f>Rekapitulace!C12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93</v>
      </c>
      <c r="D4" s="9"/>
      <c r="E4" s="3" t="s">
        <v>94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COUNTIFS(L8:L10,"=0",A8:A10,"P")+COUNTIFS(L8:L10,"",A8:A10,"P")+SUM(Q8:Q10)</f>
        <v>1</v>
      </c>
    </row>
    <row r="8" spans="1:20" x14ac:dyDescent="0.2">
      <c r="A8" t="s">
        <v>44</v>
      </c>
      <c r="C8" s="30" t="s">
        <v>155</v>
      </c>
      <c r="E8" s="32" t="s">
        <v>154</v>
      </c>
      <c r="J8" s="31">
        <f>0+J9</f>
        <v>0</v>
      </c>
      <c r="K8" s="31">
        <f>0+K9</f>
        <v>0</v>
      </c>
      <c r="L8" s="31">
        <f>0+L9</f>
        <v>0</v>
      </c>
      <c r="M8" s="31">
        <f>0+M9</f>
        <v>0</v>
      </c>
    </row>
    <row r="9" spans="1:20" x14ac:dyDescent="0.2">
      <c r="A9" t="s">
        <v>46</v>
      </c>
      <c r="C9" s="33" t="s">
        <v>75</v>
      </c>
      <c r="E9" s="35" t="s">
        <v>104</v>
      </c>
      <c r="J9" s="34">
        <f>0</f>
        <v>0</v>
      </c>
      <c r="K9" s="34">
        <f>0</f>
        <v>0</v>
      </c>
      <c r="L9" s="34">
        <f>0+L10</f>
        <v>0</v>
      </c>
      <c r="M9" s="34">
        <f>0+M10</f>
        <v>0</v>
      </c>
    </row>
    <row r="10" spans="1:20" ht="25.5" x14ac:dyDescent="0.2">
      <c r="A10" t="s">
        <v>49</v>
      </c>
      <c r="B10" s="36" t="s">
        <v>47</v>
      </c>
      <c r="C10" s="36" t="s">
        <v>128</v>
      </c>
      <c r="D10" s="37" t="s">
        <v>51</v>
      </c>
      <c r="E10" s="13" t="s">
        <v>129</v>
      </c>
      <c r="F10" s="38" t="s">
        <v>120</v>
      </c>
      <c r="G10" s="39">
        <v>170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101</v>
      </c>
      <c r="O10">
        <f>(M10*21)/100</f>
        <v>0</v>
      </c>
      <c r="P10" t="s">
        <v>27</v>
      </c>
    </row>
    <row r="11" spans="1:20" ht="76.5" x14ac:dyDescent="0.2">
      <c r="A11" s="37" t="s">
        <v>55</v>
      </c>
      <c r="E11" s="41" t="s">
        <v>156</v>
      </c>
    </row>
    <row r="12" spans="1:20" ht="25.5" x14ac:dyDescent="0.2">
      <c r="A12" s="37" t="s">
        <v>57</v>
      </c>
      <c r="E12" s="42" t="s">
        <v>126</v>
      </c>
    </row>
    <row r="13" spans="1:20" ht="102" x14ac:dyDescent="0.2">
      <c r="A13" t="s">
        <v>59</v>
      </c>
      <c r="E13" s="41" t="s">
        <v>130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3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157</v>
      </c>
      <c r="M3" s="43">
        <f>Rekapitulace!C15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157</v>
      </c>
      <c r="D4" s="9"/>
      <c r="E4" s="3" t="s">
        <v>158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COUNTIFS(L8:L190,"=0",A8:A190,"P")+COUNTIFS(L8:L190,"",A8:A190,"P")+SUM(Q8:Q190)</f>
        <v>44</v>
      </c>
    </row>
    <row r="8" spans="1:20" x14ac:dyDescent="0.2">
      <c r="A8" t="s">
        <v>44</v>
      </c>
      <c r="C8" s="30" t="s">
        <v>161</v>
      </c>
      <c r="E8" s="32" t="s">
        <v>160</v>
      </c>
      <c r="J8" s="31">
        <f>0+J9+J26+J63+J72+J93+J126+J143+J164+J169</f>
        <v>0</v>
      </c>
      <c r="K8" s="31">
        <f>0+K9+K26+K63+K72+K93+K126+K143+K164+K169</f>
        <v>0</v>
      </c>
      <c r="L8" s="31">
        <f>0+L9+L26+L63+L72+L93+L126+L143+L164+L169</f>
        <v>0</v>
      </c>
      <c r="M8" s="31">
        <f>0+M9+M26+M63+M72+M93+M126+M143+M164+M169</f>
        <v>0</v>
      </c>
    </row>
    <row r="9" spans="1:20" x14ac:dyDescent="0.2">
      <c r="A9" t="s">
        <v>46</v>
      </c>
      <c r="C9" s="33" t="s">
        <v>85</v>
      </c>
      <c r="E9" s="35" t="s">
        <v>97</v>
      </c>
      <c r="J9" s="34">
        <f>0</f>
        <v>0</v>
      </c>
      <c r="K9" s="34">
        <f>0</f>
        <v>0</v>
      </c>
      <c r="L9" s="34">
        <f>0+L10+L14+L18+L22</f>
        <v>0</v>
      </c>
      <c r="M9" s="34">
        <f>0+M10+M14+M18+M22</f>
        <v>0</v>
      </c>
    </row>
    <row r="10" spans="1:20" ht="25.5" x14ac:dyDescent="0.2">
      <c r="A10" t="s">
        <v>49</v>
      </c>
      <c r="B10" s="36" t="s">
        <v>47</v>
      </c>
      <c r="C10" s="36" t="s">
        <v>162</v>
      </c>
      <c r="D10" s="37" t="s">
        <v>51</v>
      </c>
      <c r="E10" s="13" t="s">
        <v>163</v>
      </c>
      <c r="F10" s="38" t="s">
        <v>100</v>
      </c>
      <c r="G10" s="39">
        <v>4672.74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101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51</v>
      </c>
    </row>
    <row r="12" spans="1:20" ht="25.5" x14ac:dyDescent="0.2">
      <c r="A12" s="37" t="s">
        <v>57</v>
      </c>
      <c r="E12" s="42" t="s">
        <v>164</v>
      </c>
    </row>
    <row r="13" spans="1:20" ht="140.25" x14ac:dyDescent="0.2">
      <c r="A13" t="s">
        <v>59</v>
      </c>
      <c r="E13" s="41" t="s">
        <v>103</v>
      </c>
    </row>
    <row r="14" spans="1:20" ht="25.5" x14ac:dyDescent="0.2">
      <c r="A14" t="s">
        <v>49</v>
      </c>
      <c r="B14" s="36" t="s">
        <v>27</v>
      </c>
      <c r="C14" s="36" t="s">
        <v>165</v>
      </c>
      <c r="D14" s="37" t="s">
        <v>51</v>
      </c>
      <c r="E14" s="13" t="s">
        <v>166</v>
      </c>
      <c r="F14" s="38" t="s">
        <v>100</v>
      </c>
      <c r="G14" s="39">
        <v>1484.1120000000001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101</v>
      </c>
      <c r="O14">
        <f>(M14*21)/100</f>
        <v>0</v>
      </c>
      <c r="P14" t="s">
        <v>27</v>
      </c>
    </row>
    <row r="15" spans="1:20" x14ac:dyDescent="0.2">
      <c r="A15" s="37" t="s">
        <v>55</v>
      </c>
      <c r="E15" s="41" t="s">
        <v>51</v>
      </c>
    </row>
    <row r="16" spans="1:20" ht="25.5" x14ac:dyDescent="0.2">
      <c r="A16" s="37" t="s">
        <v>57</v>
      </c>
      <c r="E16" s="42" t="s">
        <v>167</v>
      </c>
    </row>
    <row r="17" spans="1:16" ht="140.25" x14ac:dyDescent="0.2">
      <c r="A17" t="s">
        <v>59</v>
      </c>
      <c r="E17" s="41" t="s">
        <v>103</v>
      </c>
    </row>
    <row r="18" spans="1:16" x14ac:dyDescent="0.2">
      <c r="A18" t="s">
        <v>49</v>
      </c>
      <c r="B18" s="36" t="s">
        <v>26</v>
      </c>
      <c r="C18" s="36" t="s">
        <v>168</v>
      </c>
      <c r="D18" s="37" t="s">
        <v>51</v>
      </c>
      <c r="E18" s="13" t="s">
        <v>169</v>
      </c>
      <c r="F18" s="38" t="s">
        <v>107</v>
      </c>
      <c r="G18" s="39">
        <v>300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170</v>
      </c>
      <c r="O18">
        <f>(M18*21)/100</f>
        <v>0</v>
      </c>
      <c r="P18" t="s">
        <v>27</v>
      </c>
    </row>
    <row r="19" spans="1:16" ht="51" x14ac:dyDescent="0.2">
      <c r="A19" s="37" t="s">
        <v>55</v>
      </c>
      <c r="E19" s="41" t="s">
        <v>171</v>
      </c>
    </row>
    <row r="20" spans="1:16" ht="63.75" x14ac:dyDescent="0.2">
      <c r="A20" s="37" t="s">
        <v>57</v>
      </c>
      <c r="E20" s="42" t="s">
        <v>172</v>
      </c>
    </row>
    <row r="21" spans="1:16" x14ac:dyDescent="0.2">
      <c r="A21" t="s">
        <v>59</v>
      </c>
      <c r="E21" s="41" t="s">
        <v>173</v>
      </c>
    </row>
    <row r="22" spans="1:16" x14ac:dyDescent="0.2">
      <c r="A22" t="s">
        <v>49</v>
      </c>
      <c r="B22" s="36" t="s">
        <v>70</v>
      </c>
      <c r="C22" s="36" t="s">
        <v>174</v>
      </c>
      <c r="D22" s="37" t="s">
        <v>51</v>
      </c>
      <c r="E22" s="13" t="s">
        <v>175</v>
      </c>
      <c r="F22" s="38" t="s">
        <v>53</v>
      </c>
      <c r="G22" s="39">
        <v>1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170</v>
      </c>
      <c r="O22">
        <f>(M22*21)/100</f>
        <v>0</v>
      </c>
      <c r="P22" t="s">
        <v>27</v>
      </c>
    </row>
    <row r="23" spans="1:16" ht="25.5" x14ac:dyDescent="0.2">
      <c r="A23" s="37" t="s">
        <v>55</v>
      </c>
      <c r="E23" s="41" t="s">
        <v>176</v>
      </c>
    </row>
    <row r="24" spans="1:16" x14ac:dyDescent="0.2">
      <c r="A24" s="37" t="s">
        <v>57</v>
      </c>
      <c r="E24" s="42" t="s">
        <v>51</v>
      </c>
    </row>
    <row r="25" spans="1:16" x14ac:dyDescent="0.2">
      <c r="A25" t="s">
        <v>59</v>
      </c>
      <c r="E25" s="41" t="s">
        <v>177</v>
      </c>
    </row>
    <row r="26" spans="1:16" x14ac:dyDescent="0.2">
      <c r="A26" t="s">
        <v>46</v>
      </c>
      <c r="C26" s="33" t="s">
        <v>47</v>
      </c>
      <c r="E26" s="35" t="s">
        <v>178</v>
      </c>
      <c r="J26" s="34">
        <f>0</f>
        <v>0</v>
      </c>
      <c r="K26" s="34">
        <f>0</f>
        <v>0</v>
      </c>
      <c r="L26" s="34">
        <f>0+L27+L31+L35+L39+L43+L47+L51+L55+L59</f>
        <v>0</v>
      </c>
      <c r="M26" s="34">
        <f>0+M27+M31+M35+M39+M43+M47+M51+M55+M59</f>
        <v>0</v>
      </c>
    </row>
    <row r="27" spans="1:16" x14ac:dyDescent="0.2">
      <c r="A27" t="s">
        <v>49</v>
      </c>
      <c r="B27" s="36" t="s">
        <v>75</v>
      </c>
      <c r="C27" s="36" t="s">
        <v>179</v>
      </c>
      <c r="D27" s="37" t="s">
        <v>51</v>
      </c>
      <c r="E27" s="13" t="s">
        <v>180</v>
      </c>
      <c r="F27" s="38" t="s">
        <v>107</v>
      </c>
      <c r="G27" s="39">
        <v>759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101</v>
      </c>
      <c r="O27">
        <f>(M27*21)/100</f>
        <v>0</v>
      </c>
      <c r="P27" t="s">
        <v>27</v>
      </c>
    </row>
    <row r="28" spans="1:16" x14ac:dyDescent="0.2">
      <c r="A28" s="37" t="s">
        <v>55</v>
      </c>
      <c r="E28" s="41" t="s">
        <v>51</v>
      </c>
    </row>
    <row r="29" spans="1:16" ht="63.75" x14ac:dyDescent="0.2">
      <c r="A29" s="37" t="s">
        <v>57</v>
      </c>
      <c r="E29" s="42" t="s">
        <v>181</v>
      </c>
    </row>
    <row r="30" spans="1:16" ht="38.25" x14ac:dyDescent="0.2">
      <c r="A30" t="s">
        <v>59</v>
      </c>
      <c r="E30" s="41" t="s">
        <v>182</v>
      </c>
    </row>
    <row r="31" spans="1:16" x14ac:dyDescent="0.2">
      <c r="A31" t="s">
        <v>49</v>
      </c>
      <c r="B31" s="36" t="s">
        <v>80</v>
      </c>
      <c r="C31" s="36" t="s">
        <v>183</v>
      </c>
      <c r="D31" s="37" t="s">
        <v>51</v>
      </c>
      <c r="E31" s="13" t="s">
        <v>184</v>
      </c>
      <c r="F31" s="38" t="s">
        <v>112</v>
      </c>
      <c r="G31" s="39">
        <v>68.397000000000006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101</v>
      </c>
      <c r="O31">
        <f>(M31*21)/100</f>
        <v>0</v>
      </c>
      <c r="P31" t="s">
        <v>27</v>
      </c>
    </row>
    <row r="32" spans="1:16" x14ac:dyDescent="0.2">
      <c r="A32" s="37" t="s">
        <v>55</v>
      </c>
      <c r="E32" s="41" t="s">
        <v>51</v>
      </c>
    </row>
    <row r="33" spans="1:16" ht="102" x14ac:dyDescent="0.2">
      <c r="A33" s="37" t="s">
        <v>57</v>
      </c>
      <c r="E33" s="42" t="s">
        <v>185</v>
      </c>
    </row>
    <row r="34" spans="1:16" ht="38.25" x14ac:dyDescent="0.2">
      <c r="A34" t="s">
        <v>59</v>
      </c>
      <c r="E34" s="41" t="s">
        <v>186</v>
      </c>
    </row>
    <row r="35" spans="1:16" x14ac:dyDescent="0.2">
      <c r="A35" t="s">
        <v>49</v>
      </c>
      <c r="B35" s="36" t="s">
        <v>89</v>
      </c>
      <c r="C35" s="36" t="s">
        <v>187</v>
      </c>
      <c r="D35" s="37" t="s">
        <v>51</v>
      </c>
      <c r="E35" s="13" t="s">
        <v>188</v>
      </c>
      <c r="F35" s="38" t="s">
        <v>112</v>
      </c>
      <c r="G35" s="39">
        <v>2293.377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101</v>
      </c>
      <c r="O35">
        <f>(M35*21)/100</f>
        <v>0</v>
      </c>
      <c r="P35" t="s">
        <v>27</v>
      </c>
    </row>
    <row r="36" spans="1:16" x14ac:dyDescent="0.2">
      <c r="A36" s="37" t="s">
        <v>55</v>
      </c>
      <c r="E36" s="41" t="s">
        <v>51</v>
      </c>
    </row>
    <row r="37" spans="1:16" ht="127.5" x14ac:dyDescent="0.2">
      <c r="A37" s="37" t="s">
        <v>57</v>
      </c>
      <c r="E37" s="42" t="s">
        <v>189</v>
      </c>
    </row>
    <row r="38" spans="1:16" ht="318.75" x14ac:dyDescent="0.2">
      <c r="A38" t="s">
        <v>59</v>
      </c>
      <c r="E38" s="41" t="s">
        <v>190</v>
      </c>
    </row>
    <row r="39" spans="1:16" x14ac:dyDescent="0.2">
      <c r="A39" t="s">
        <v>49</v>
      </c>
      <c r="B39" s="36" t="s">
        <v>131</v>
      </c>
      <c r="C39" s="36" t="s">
        <v>191</v>
      </c>
      <c r="D39" s="37" t="s">
        <v>51</v>
      </c>
      <c r="E39" s="13" t="s">
        <v>192</v>
      </c>
      <c r="F39" s="38" t="s">
        <v>112</v>
      </c>
      <c r="G39" s="39">
        <v>43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101</v>
      </c>
      <c r="O39">
        <f>(M39*21)/100</f>
        <v>0</v>
      </c>
      <c r="P39" t="s">
        <v>27</v>
      </c>
    </row>
    <row r="40" spans="1:16" x14ac:dyDescent="0.2">
      <c r="A40" s="37" t="s">
        <v>55</v>
      </c>
      <c r="E40" s="41" t="s">
        <v>51</v>
      </c>
    </row>
    <row r="41" spans="1:16" ht="25.5" x14ac:dyDescent="0.2">
      <c r="A41" s="37" t="s">
        <v>57</v>
      </c>
      <c r="E41" s="42" t="s">
        <v>193</v>
      </c>
    </row>
    <row r="42" spans="1:16" ht="318.75" x14ac:dyDescent="0.2">
      <c r="A42" t="s">
        <v>59</v>
      </c>
      <c r="E42" s="41" t="s">
        <v>190</v>
      </c>
    </row>
    <row r="43" spans="1:16" x14ac:dyDescent="0.2">
      <c r="A43" t="s">
        <v>49</v>
      </c>
      <c r="B43" s="36" t="s">
        <v>136</v>
      </c>
      <c r="C43" s="36" t="s">
        <v>194</v>
      </c>
      <c r="D43" s="37" t="s">
        <v>51</v>
      </c>
      <c r="E43" s="13" t="s">
        <v>195</v>
      </c>
      <c r="F43" s="38" t="s">
        <v>112</v>
      </c>
      <c r="G43" s="39">
        <v>2336.37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101</v>
      </c>
      <c r="O43">
        <f>(M43*21)/100</f>
        <v>0</v>
      </c>
      <c r="P43" t="s">
        <v>27</v>
      </c>
    </row>
    <row r="44" spans="1:16" x14ac:dyDescent="0.2">
      <c r="A44" s="37" t="s">
        <v>55</v>
      </c>
      <c r="E44" s="41" t="s">
        <v>51</v>
      </c>
    </row>
    <row r="45" spans="1:16" ht="25.5" x14ac:dyDescent="0.2">
      <c r="A45" s="37" t="s">
        <v>57</v>
      </c>
      <c r="E45" s="42" t="s">
        <v>196</v>
      </c>
    </row>
    <row r="46" spans="1:16" ht="191.25" x14ac:dyDescent="0.2">
      <c r="A46" t="s">
        <v>59</v>
      </c>
      <c r="E46" s="41" t="s">
        <v>197</v>
      </c>
    </row>
    <row r="47" spans="1:16" x14ac:dyDescent="0.2">
      <c r="A47" t="s">
        <v>49</v>
      </c>
      <c r="B47" s="36" t="s">
        <v>142</v>
      </c>
      <c r="C47" s="36" t="s">
        <v>198</v>
      </c>
      <c r="D47" s="37" t="s">
        <v>51</v>
      </c>
      <c r="E47" s="13" t="s">
        <v>199</v>
      </c>
      <c r="F47" s="38" t="s">
        <v>112</v>
      </c>
      <c r="G47" s="39">
        <v>1875.146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101</v>
      </c>
      <c r="O47">
        <f>(M47*21)/100</f>
        <v>0</v>
      </c>
      <c r="P47" t="s">
        <v>27</v>
      </c>
    </row>
    <row r="48" spans="1:16" x14ac:dyDescent="0.2">
      <c r="A48" s="37" t="s">
        <v>55</v>
      </c>
      <c r="E48" s="41" t="s">
        <v>51</v>
      </c>
    </row>
    <row r="49" spans="1:16" ht="89.25" x14ac:dyDescent="0.2">
      <c r="A49" s="37" t="s">
        <v>57</v>
      </c>
      <c r="E49" s="42" t="s">
        <v>200</v>
      </c>
    </row>
    <row r="50" spans="1:16" ht="229.5" x14ac:dyDescent="0.2">
      <c r="A50" t="s">
        <v>59</v>
      </c>
      <c r="E50" s="41" t="s">
        <v>201</v>
      </c>
    </row>
    <row r="51" spans="1:16" x14ac:dyDescent="0.2">
      <c r="A51" t="s">
        <v>49</v>
      </c>
      <c r="B51" s="36" t="s">
        <v>147</v>
      </c>
      <c r="C51" s="36" t="s">
        <v>202</v>
      </c>
      <c r="D51" s="37" t="s">
        <v>51</v>
      </c>
      <c r="E51" s="13" t="s">
        <v>203</v>
      </c>
      <c r="F51" s="38" t="s">
        <v>107</v>
      </c>
      <c r="G51" s="39">
        <v>455.97500000000002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101</v>
      </c>
      <c r="O51">
        <f>(M51*21)/100</f>
        <v>0</v>
      </c>
      <c r="P51" t="s">
        <v>27</v>
      </c>
    </row>
    <row r="52" spans="1:16" x14ac:dyDescent="0.2">
      <c r="A52" s="37" t="s">
        <v>55</v>
      </c>
      <c r="E52" s="41" t="s">
        <v>51</v>
      </c>
    </row>
    <row r="53" spans="1:16" ht="102" x14ac:dyDescent="0.2">
      <c r="A53" s="37" t="s">
        <v>57</v>
      </c>
      <c r="E53" s="42" t="s">
        <v>204</v>
      </c>
    </row>
    <row r="54" spans="1:16" ht="38.25" x14ac:dyDescent="0.2">
      <c r="A54" t="s">
        <v>59</v>
      </c>
      <c r="E54" s="41" t="s">
        <v>205</v>
      </c>
    </row>
    <row r="55" spans="1:16" x14ac:dyDescent="0.2">
      <c r="A55" t="s">
        <v>49</v>
      </c>
      <c r="B55" s="36" t="s">
        <v>206</v>
      </c>
      <c r="C55" s="36" t="s">
        <v>207</v>
      </c>
      <c r="D55" s="37" t="s">
        <v>51</v>
      </c>
      <c r="E55" s="13" t="s">
        <v>208</v>
      </c>
      <c r="F55" s="38" t="s">
        <v>107</v>
      </c>
      <c r="G55" s="39">
        <v>455.97500000000002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101</v>
      </c>
      <c r="O55">
        <f>(M55*21)/100</f>
        <v>0</v>
      </c>
      <c r="P55" t="s">
        <v>27</v>
      </c>
    </row>
    <row r="56" spans="1:16" x14ac:dyDescent="0.2">
      <c r="A56" s="37" t="s">
        <v>55</v>
      </c>
      <c r="E56" s="41" t="s">
        <v>51</v>
      </c>
    </row>
    <row r="57" spans="1:16" ht="102" x14ac:dyDescent="0.2">
      <c r="A57" s="37" t="s">
        <v>57</v>
      </c>
      <c r="E57" s="42" t="s">
        <v>209</v>
      </c>
    </row>
    <row r="58" spans="1:16" ht="25.5" x14ac:dyDescent="0.2">
      <c r="A58" t="s">
        <v>59</v>
      </c>
      <c r="E58" s="41" t="s">
        <v>210</v>
      </c>
    </row>
    <row r="59" spans="1:16" x14ac:dyDescent="0.2">
      <c r="A59" t="s">
        <v>49</v>
      </c>
      <c r="B59" s="36" t="s">
        <v>211</v>
      </c>
      <c r="C59" s="36" t="s">
        <v>212</v>
      </c>
      <c r="D59" s="37" t="s">
        <v>51</v>
      </c>
      <c r="E59" s="13" t="s">
        <v>213</v>
      </c>
      <c r="F59" s="38" t="s">
        <v>107</v>
      </c>
      <c r="G59" s="39">
        <v>455.97500000000002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101</v>
      </c>
      <c r="O59">
        <f>(M59*21)/100</f>
        <v>0</v>
      </c>
      <c r="P59" t="s">
        <v>27</v>
      </c>
    </row>
    <row r="60" spans="1:16" x14ac:dyDescent="0.2">
      <c r="A60" s="37" t="s">
        <v>55</v>
      </c>
      <c r="E60" s="41" t="s">
        <v>51</v>
      </c>
    </row>
    <row r="61" spans="1:16" ht="89.25" x14ac:dyDescent="0.2">
      <c r="A61" s="37" t="s">
        <v>57</v>
      </c>
      <c r="E61" s="42" t="s">
        <v>214</v>
      </c>
    </row>
    <row r="62" spans="1:16" ht="38.25" x14ac:dyDescent="0.2">
      <c r="A62" t="s">
        <v>59</v>
      </c>
      <c r="E62" s="41" t="s">
        <v>215</v>
      </c>
    </row>
    <row r="63" spans="1:16" x14ac:dyDescent="0.2">
      <c r="A63" t="s">
        <v>46</v>
      </c>
      <c r="C63" s="33" t="s">
        <v>27</v>
      </c>
      <c r="E63" s="35" t="s">
        <v>216</v>
      </c>
      <c r="J63" s="34">
        <f>0</f>
        <v>0</v>
      </c>
      <c r="K63" s="34">
        <f>0</f>
        <v>0</v>
      </c>
      <c r="L63" s="34">
        <f>0+L64+L68</f>
        <v>0</v>
      </c>
      <c r="M63" s="34">
        <f>0+M64+M68</f>
        <v>0</v>
      </c>
    </row>
    <row r="64" spans="1:16" x14ac:dyDescent="0.2">
      <c r="A64" t="s">
        <v>49</v>
      </c>
      <c r="B64" s="36" t="s">
        <v>217</v>
      </c>
      <c r="C64" s="36" t="s">
        <v>218</v>
      </c>
      <c r="D64" s="37" t="s">
        <v>51</v>
      </c>
      <c r="E64" s="13" t="s">
        <v>219</v>
      </c>
      <c r="F64" s="38" t="s">
        <v>112</v>
      </c>
      <c r="G64" s="39">
        <v>99.4</v>
      </c>
      <c r="H64" s="38">
        <v>0</v>
      </c>
      <c r="I64" s="38">
        <f>ROUND(G64*H64,6)</f>
        <v>0</v>
      </c>
      <c r="L64" s="40">
        <v>0</v>
      </c>
      <c r="M64" s="34">
        <f>ROUND(ROUND(L64,2)*ROUND(G64,3),2)</f>
        <v>0</v>
      </c>
      <c r="N64" s="38" t="s">
        <v>101</v>
      </c>
      <c r="O64">
        <f>(M64*21)/100</f>
        <v>0</v>
      </c>
      <c r="P64" t="s">
        <v>27</v>
      </c>
    </row>
    <row r="65" spans="1:16" x14ac:dyDescent="0.2">
      <c r="A65" s="37" t="s">
        <v>55</v>
      </c>
      <c r="E65" s="41" t="s">
        <v>51</v>
      </c>
    </row>
    <row r="66" spans="1:16" ht="114.75" x14ac:dyDescent="0.2">
      <c r="A66" s="37" t="s">
        <v>57</v>
      </c>
      <c r="E66" s="42" t="s">
        <v>220</v>
      </c>
    </row>
    <row r="67" spans="1:16" ht="369.75" x14ac:dyDescent="0.2">
      <c r="A67" t="s">
        <v>59</v>
      </c>
      <c r="E67" s="41" t="s">
        <v>221</v>
      </c>
    </row>
    <row r="68" spans="1:16" x14ac:dyDescent="0.2">
      <c r="A68" t="s">
        <v>49</v>
      </c>
      <c r="B68" s="36" t="s">
        <v>222</v>
      </c>
      <c r="C68" s="36" t="s">
        <v>223</v>
      </c>
      <c r="D68" s="37" t="s">
        <v>51</v>
      </c>
      <c r="E68" s="13" t="s">
        <v>224</v>
      </c>
      <c r="F68" s="38" t="s">
        <v>100</v>
      </c>
      <c r="G68" s="39">
        <v>10.589</v>
      </c>
      <c r="H68" s="38">
        <v>0</v>
      </c>
      <c r="I68" s="38">
        <f>ROUND(G68*H68,6)</f>
        <v>0</v>
      </c>
      <c r="L68" s="40">
        <v>0</v>
      </c>
      <c r="M68" s="34">
        <f>ROUND(ROUND(L68,2)*ROUND(G68,3),2)</f>
        <v>0</v>
      </c>
      <c r="N68" s="38" t="s">
        <v>101</v>
      </c>
      <c r="O68">
        <f>(M68*21)/100</f>
        <v>0</v>
      </c>
      <c r="P68" t="s">
        <v>27</v>
      </c>
    </row>
    <row r="69" spans="1:16" x14ac:dyDescent="0.2">
      <c r="A69" s="37" t="s">
        <v>55</v>
      </c>
      <c r="E69" s="41" t="s">
        <v>51</v>
      </c>
    </row>
    <row r="70" spans="1:16" ht="25.5" x14ac:dyDescent="0.2">
      <c r="A70" s="37" t="s">
        <v>57</v>
      </c>
      <c r="E70" s="42" t="s">
        <v>225</v>
      </c>
    </row>
    <row r="71" spans="1:16" ht="267.75" x14ac:dyDescent="0.2">
      <c r="A71" t="s">
        <v>59</v>
      </c>
      <c r="E71" s="41" t="s">
        <v>226</v>
      </c>
    </row>
    <row r="72" spans="1:16" x14ac:dyDescent="0.2">
      <c r="A72" t="s">
        <v>46</v>
      </c>
      <c r="C72" s="33" t="s">
        <v>26</v>
      </c>
      <c r="E72" s="35" t="s">
        <v>227</v>
      </c>
      <c r="J72" s="34">
        <f>0</f>
        <v>0</v>
      </c>
      <c r="K72" s="34">
        <f>0</f>
        <v>0</v>
      </c>
      <c r="L72" s="34">
        <f>0+L73+L77+L81+L85+L89</f>
        <v>0</v>
      </c>
      <c r="M72" s="34">
        <f>0+M73+M77+M81+M85+M89</f>
        <v>0</v>
      </c>
    </row>
    <row r="73" spans="1:16" x14ac:dyDescent="0.2">
      <c r="A73" t="s">
        <v>49</v>
      </c>
      <c r="B73" s="36" t="s">
        <v>228</v>
      </c>
      <c r="C73" s="36" t="s">
        <v>229</v>
      </c>
      <c r="D73" s="37" t="s">
        <v>51</v>
      </c>
      <c r="E73" s="13" t="s">
        <v>230</v>
      </c>
      <c r="F73" s="38" t="s">
        <v>112</v>
      </c>
      <c r="G73" s="39">
        <v>12.3</v>
      </c>
      <c r="H73" s="38">
        <v>0</v>
      </c>
      <c r="I73" s="38">
        <f>ROUND(G73*H73,6)</f>
        <v>0</v>
      </c>
      <c r="L73" s="40">
        <v>0</v>
      </c>
      <c r="M73" s="34">
        <f>ROUND(ROUND(L73,2)*ROUND(G73,3),2)</f>
        <v>0</v>
      </c>
      <c r="N73" s="38" t="s">
        <v>101</v>
      </c>
      <c r="O73">
        <f>(M73*21)/100</f>
        <v>0</v>
      </c>
      <c r="P73" t="s">
        <v>27</v>
      </c>
    </row>
    <row r="74" spans="1:16" x14ac:dyDescent="0.2">
      <c r="A74" s="37" t="s">
        <v>55</v>
      </c>
      <c r="E74" s="41" t="s">
        <v>51</v>
      </c>
    </row>
    <row r="75" spans="1:16" ht="89.25" x14ac:dyDescent="0.2">
      <c r="A75" s="37" t="s">
        <v>57</v>
      </c>
      <c r="E75" s="42" t="s">
        <v>231</v>
      </c>
    </row>
    <row r="76" spans="1:16" ht="382.5" x14ac:dyDescent="0.2">
      <c r="A76" t="s">
        <v>59</v>
      </c>
      <c r="E76" s="41" t="s">
        <v>232</v>
      </c>
    </row>
    <row r="77" spans="1:16" x14ac:dyDescent="0.2">
      <c r="A77" t="s">
        <v>49</v>
      </c>
      <c r="B77" s="36" t="s">
        <v>233</v>
      </c>
      <c r="C77" s="36" t="s">
        <v>234</v>
      </c>
      <c r="D77" s="37" t="s">
        <v>51</v>
      </c>
      <c r="E77" s="13" t="s">
        <v>235</v>
      </c>
      <c r="F77" s="38" t="s">
        <v>100</v>
      </c>
      <c r="G77" s="39">
        <v>1.052</v>
      </c>
      <c r="H77" s="38">
        <v>0</v>
      </c>
      <c r="I77" s="38">
        <f>ROUND(G77*H77,6)</f>
        <v>0</v>
      </c>
      <c r="L77" s="40">
        <v>0</v>
      </c>
      <c r="M77" s="34">
        <f>ROUND(ROUND(L77,2)*ROUND(G77,3),2)</f>
        <v>0</v>
      </c>
      <c r="N77" s="38" t="s">
        <v>101</v>
      </c>
      <c r="O77">
        <f>(M77*21)/100</f>
        <v>0</v>
      </c>
      <c r="P77" t="s">
        <v>27</v>
      </c>
    </row>
    <row r="78" spans="1:16" x14ac:dyDescent="0.2">
      <c r="A78" s="37" t="s">
        <v>55</v>
      </c>
      <c r="E78" s="41" t="s">
        <v>51</v>
      </c>
    </row>
    <row r="79" spans="1:16" ht="63.75" x14ac:dyDescent="0.2">
      <c r="A79" s="37" t="s">
        <v>57</v>
      </c>
      <c r="E79" s="42" t="s">
        <v>236</v>
      </c>
    </row>
    <row r="80" spans="1:16" ht="242.25" x14ac:dyDescent="0.2">
      <c r="A80" t="s">
        <v>59</v>
      </c>
      <c r="E80" s="41" t="s">
        <v>237</v>
      </c>
    </row>
    <row r="81" spans="1:16" x14ac:dyDescent="0.2">
      <c r="A81" t="s">
        <v>49</v>
      </c>
      <c r="B81" s="36" t="s">
        <v>238</v>
      </c>
      <c r="C81" s="36" t="s">
        <v>239</v>
      </c>
      <c r="D81" s="37" t="s">
        <v>51</v>
      </c>
      <c r="E81" s="13" t="s">
        <v>240</v>
      </c>
      <c r="F81" s="38" t="s">
        <v>112</v>
      </c>
      <c r="G81" s="39">
        <v>85.5</v>
      </c>
      <c r="H81" s="38">
        <v>0</v>
      </c>
      <c r="I81" s="38">
        <f>ROUND(G81*H81,6)</f>
        <v>0</v>
      </c>
      <c r="L81" s="40">
        <v>0</v>
      </c>
      <c r="M81" s="34">
        <f>ROUND(ROUND(L81,2)*ROUND(G81,3),2)</f>
        <v>0</v>
      </c>
      <c r="N81" s="38" t="s">
        <v>101</v>
      </c>
      <c r="O81">
        <f>(M81*21)/100</f>
        <v>0</v>
      </c>
      <c r="P81" t="s">
        <v>27</v>
      </c>
    </row>
    <row r="82" spans="1:16" x14ac:dyDescent="0.2">
      <c r="A82" s="37" t="s">
        <v>55</v>
      </c>
      <c r="E82" s="41" t="s">
        <v>241</v>
      </c>
    </row>
    <row r="83" spans="1:16" ht="89.25" x14ac:dyDescent="0.2">
      <c r="A83" s="37" t="s">
        <v>57</v>
      </c>
      <c r="E83" s="42" t="s">
        <v>242</v>
      </c>
    </row>
    <row r="84" spans="1:16" ht="204" x14ac:dyDescent="0.2">
      <c r="A84" t="s">
        <v>59</v>
      </c>
      <c r="E84" s="41" t="s">
        <v>243</v>
      </c>
    </row>
    <row r="85" spans="1:16" x14ac:dyDescent="0.2">
      <c r="A85" t="s">
        <v>49</v>
      </c>
      <c r="B85" s="36" t="s">
        <v>244</v>
      </c>
      <c r="C85" s="36" t="s">
        <v>245</v>
      </c>
      <c r="D85" s="37" t="s">
        <v>51</v>
      </c>
      <c r="E85" s="13" t="s">
        <v>246</v>
      </c>
      <c r="F85" s="38" t="s">
        <v>247</v>
      </c>
      <c r="G85" s="39">
        <v>1293</v>
      </c>
      <c r="H85" s="38">
        <v>0</v>
      </c>
      <c r="I85" s="38">
        <f>ROUND(G85*H85,6)</f>
        <v>0</v>
      </c>
      <c r="L85" s="40">
        <v>0</v>
      </c>
      <c r="M85" s="34">
        <f>ROUND(ROUND(L85,2)*ROUND(G85,3),2)</f>
        <v>0</v>
      </c>
      <c r="N85" s="38" t="s">
        <v>101</v>
      </c>
      <c r="O85">
        <f>(M85*21)/100</f>
        <v>0</v>
      </c>
      <c r="P85" t="s">
        <v>27</v>
      </c>
    </row>
    <row r="86" spans="1:16" x14ac:dyDescent="0.2">
      <c r="A86" s="37" t="s">
        <v>55</v>
      </c>
      <c r="E86" s="41" t="s">
        <v>248</v>
      </c>
    </row>
    <row r="87" spans="1:16" ht="25.5" x14ac:dyDescent="0.2">
      <c r="A87" s="37" t="s">
        <v>57</v>
      </c>
      <c r="E87" s="42" t="s">
        <v>249</v>
      </c>
    </row>
    <row r="88" spans="1:16" ht="293.25" x14ac:dyDescent="0.2">
      <c r="A88" t="s">
        <v>59</v>
      </c>
      <c r="E88" s="41" t="s">
        <v>250</v>
      </c>
    </row>
    <row r="89" spans="1:16" x14ac:dyDescent="0.2">
      <c r="A89" t="s">
        <v>49</v>
      </c>
      <c r="B89" s="36" t="s">
        <v>251</v>
      </c>
      <c r="C89" s="36" t="s">
        <v>252</v>
      </c>
      <c r="D89" s="37" t="s">
        <v>51</v>
      </c>
      <c r="E89" s="13" t="s">
        <v>253</v>
      </c>
      <c r="F89" s="38" t="s">
        <v>112</v>
      </c>
      <c r="G89" s="39">
        <v>23.4</v>
      </c>
      <c r="H89" s="38">
        <v>0</v>
      </c>
      <c r="I89" s="38">
        <f>ROUND(G89*H89,6)</f>
        <v>0</v>
      </c>
      <c r="L89" s="40">
        <v>0</v>
      </c>
      <c r="M89" s="34">
        <f>ROUND(ROUND(L89,2)*ROUND(G89,3),2)</f>
        <v>0</v>
      </c>
      <c r="N89" s="38" t="s">
        <v>101</v>
      </c>
      <c r="O89">
        <f>(M89*21)/100</f>
        <v>0</v>
      </c>
      <c r="P89" t="s">
        <v>27</v>
      </c>
    </row>
    <row r="90" spans="1:16" x14ac:dyDescent="0.2">
      <c r="A90" s="37" t="s">
        <v>55</v>
      </c>
      <c r="E90" s="41" t="s">
        <v>241</v>
      </c>
    </row>
    <row r="91" spans="1:16" ht="25.5" x14ac:dyDescent="0.2">
      <c r="A91" s="37" t="s">
        <v>57</v>
      </c>
      <c r="E91" s="42" t="s">
        <v>254</v>
      </c>
    </row>
    <row r="92" spans="1:16" ht="204" x14ac:dyDescent="0.2">
      <c r="A92" t="s">
        <v>59</v>
      </c>
      <c r="E92" s="41" t="s">
        <v>243</v>
      </c>
    </row>
    <row r="93" spans="1:16" x14ac:dyDescent="0.2">
      <c r="A93" t="s">
        <v>46</v>
      </c>
      <c r="C93" s="33" t="s">
        <v>70</v>
      </c>
      <c r="E93" s="35" t="s">
        <v>255</v>
      </c>
      <c r="J93" s="34">
        <f>0</f>
        <v>0</v>
      </c>
      <c r="K93" s="34">
        <f>0</f>
        <v>0</v>
      </c>
      <c r="L93" s="34">
        <f>0+L94+L98+L102+L106+L110+L114+L118+L122</f>
        <v>0</v>
      </c>
      <c r="M93" s="34">
        <f>0+M94+M98+M102+M106+M110+M114+M118+M122</f>
        <v>0</v>
      </c>
    </row>
    <row r="94" spans="1:16" x14ac:dyDescent="0.2">
      <c r="A94" t="s">
        <v>49</v>
      </c>
      <c r="B94" s="36" t="s">
        <v>256</v>
      </c>
      <c r="C94" s="36" t="s">
        <v>257</v>
      </c>
      <c r="D94" s="37" t="s">
        <v>51</v>
      </c>
      <c r="E94" s="13" t="s">
        <v>258</v>
      </c>
      <c r="F94" s="38" t="s">
        <v>112</v>
      </c>
      <c r="G94" s="39">
        <v>86.278000000000006</v>
      </c>
      <c r="H94" s="38">
        <v>0</v>
      </c>
      <c r="I94" s="38">
        <f>ROUND(G94*H94,6)</f>
        <v>0</v>
      </c>
      <c r="L94" s="40">
        <v>0</v>
      </c>
      <c r="M94" s="34">
        <f>ROUND(ROUND(L94,2)*ROUND(G94,3),2)</f>
        <v>0</v>
      </c>
      <c r="N94" s="38" t="s">
        <v>101</v>
      </c>
      <c r="O94">
        <f>(M94*21)/100</f>
        <v>0</v>
      </c>
      <c r="P94" t="s">
        <v>27</v>
      </c>
    </row>
    <row r="95" spans="1:16" x14ac:dyDescent="0.2">
      <c r="A95" s="37" t="s">
        <v>55</v>
      </c>
      <c r="E95" s="41" t="s">
        <v>51</v>
      </c>
    </row>
    <row r="96" spans="1:16" ht="63.75" x14ac:dyDescent="0.2">
      <c r="A96" s="37" t="s">
        <v>57</v>
      </c>
      <c r="E96" s="42" t="s">
        <v>259</v>
      </c>
    </row>
    <row r="97" spans="1:16" ht="369.75" x14ac:dyDescent="0.2">
      <c r="A97" t="s">
        <v>59</v>
      </c>
      <c r="E97" s="41" t="s">
        <v>260</v>
      </c>
    </row>
    <row r="98" spans="1:16" x14ac:dyDescent="0.2">
      <c r="A98" t="s">
        <v>49</v>
      </c>
      <c r="B98" s="36" t="s">
        <v>261</v>
      </c>
      <c r="C98" s="36" t="s">
        <v>262</v>
      </c>
      <c r="D98" s="37" t="s">
        <v>51</v>
      </c>
      <c r="E98" s="13" t="s">
        <v>263</v>
      </c>
      <c r="F98" s="38" t="s">
        <v>112</v>
      </c>
      <c r="G98" s="39">
        <v>13.523999999999999</v>
      </c>
      <c r="H98" s="38">
        <v>0</v>
      </c>
      <c r="I98" s="38">
        <f>ROUND(G98*H98,6)</f>
        <v>0</v>
      </c>
      <c r="L98" s="40">
        <v>0</v>
      </c>
      <c r="M98" s="34">
        <f>ROUND(ROUND(L98,2)*ROUND(G98,3),2)</f>
        <v>0</v>
      </c>
      <c r="N98" s="38" t="s">
        <v>101</v>
      </c>
      <c r="O98">
        <f>(M98*21)/100</f>
        <v>0</v>
      </c>
      <c r="P98" t="s">
        <v>27</v>
      </c>
    </row>
    <row r="99" spans="1:16" x14ac:dyDescent="0.2">
      <c r="A99" s="37" t="s">
        <v>55</v>
      </c>
      <c r="E99" s="41" t="s">
        <v>51</v>
      </c>
    </row>
    <row r="100" spans="1:16" ht="102" x14ac:dyDescent="0.2">
      <c r="A100" s="37" t="s">
        <v>57</v>
      </c>
      <c r="E100" s="42" t="s">
        <v>264</v>
      </c>
    </row>
    <row r="101" spans="1:16" ht="369.75" x14ac:dyDescent="0.2">
      <c r="A101" t="s">
        <v>59</v>
      </c>
      <c r="E101" s="41" t="s">
        <v>260</v>
      </c>
    </row>
    <row r="102" spans="1:16" x14ac:dyDescent="0.2">
      <c r="A102" t="s">
        <v>49</v>
      </c>
      <c r="B102" s="36" t="s">
        <v>265</v>
      </c>
      <c r="C102" s="36" t="s">
        <v>266</v>
      </c>
      <c r="D102" s="37" t="s">
        <v>51</v>
      </c>
      <c r="E102" s="13" t="s">
        <v>267</v>
      </c>
      <c r="F102" s="38" t="s">
        <v>100</v>
      </c>
      <c r="G102" s="39">
        <v>0.52100000000000002</v>
      </c>
      <c r="H102" s="38">
        <v>0</v>
      </c>
      <c r="I102" s="38">
        <f>ROUND(G102*H102,6)</f>
        <v>0</v>
      </c>
      <c r="L102" s="40">
        <v>0</v>
      </c>
      <c r="M102" s="34">
        <f>ROUND(ROUND(L102,2)*ROUND(G102,3),2)</f>
        <v>0</v>
      </c>
      <c r="N102" s="38" t="s">
        <v>101</v>
      </c>
      <c r="O102">
        <f>(M102*21)/100</f>
        <v>0</v>
      </c>
      <c r="P102" t="s">
        <v>27</v>
      </c>
    </row>
    <row r="103" spans="1:16" x14ac:dyDescent="0.2">
      <c r="A103" s="37" t="s">
        <v>55</v>
      </c>
      <c r="E103" s="41" t="s">
        <v>51</v>
      </c>
    </row>
    <row r="104" spans="1:16" ht="102" x14ac:dyDescent="0.2">
      <c r="A104" s="37" t="s">
        <v>57</v>
      </c>
      <c r="E104" s="42" t="s">
        <v>268</v>
      </c>
    </row>
    <row r="105" spans="1:16" ht="191.25" x14ac:dyDescent="0.2">
      <c r="A105" t="s">
        <v>59</v>
      </c>
      <c r="E105" s="41" t="s">
        <v>269</v>
      </c>
    </row>
    <row r="106" spans="1:16" x14ac:dyDescent="0.2">
      <c r="A106" t="s">
        <v>49</v>
      </c>
      <c r="B106" s="36" t="s">
        <v>270</v>
      </c>
      <c r="C106" s="36" t="s">
        <v>271</v>
      </c>
      <c r="D106" s="37" t="s">
        <v>51</v>
      </c>
      <c r="E106" s="13" t="s">
        <v>272</v>
      </c>
      <c r="F106" s="38" t="s">
        <v>112</v>
      </c>
      <c r="G106" s="39">
        <v>67.906999999999996</v>
      </c>
      <c r="H106" s="38">
        <v>0</v>
      </c>
      <c r="I106" s="38">
        <f>ROUND(G106*H106,6)</f>
        <v>0</v>
      </c>
      <c r="L106" s="40">
        <v>0</v>
      </c>
      <c r="M106" s="34">
        <f>ROUND(ROUND(L106,2)*ROUND(G106,3),2)</f>
        <v>0</v>
      </c>
      <c r="N106" s="38" t="s">
        <v>101</v>
      </c>
      <c r="O106">
        <f>(M106*21)/100</f>
        <v>0</v>
      </c>
      <c r="P106" t="s">
        <v>27</v>
      </c>
    </row>
    <row r="107" spans="1:16" x14ac:dyDescent="0.2">
      <c r="A107" s="37" t="s">
        <v>55</v>
      </c>
      <c r="E107" s="41" t="s">
        <v>51</v>
      </c>
    </row>
    <row r="108" spans="1:16" ht="25.5" x14ac:dyDescent="0.2">
      <c r="A108" s="37" t="s">
        <v>57</v>
      </c>
      <c r="E108" s="42" t="s">
        <v>273</v>
      </c>
    </row>
    <row r="109" spans="1:16" ht="38.25" x14ac:dyDescent="0.2">
      <c r="A109" t="s">
        <v>59</v>
      </c>
      <c r="E109" s="41" t="s">
        <v>274</v>
      </c>
    </row>
    <row r="110" spans="1:16" x14ac:dyDescent="0.2">
      <c r="A110" t="s">
        <v>49</v>
      </c>
      <c r="B110" s="36" t="s">
        <v>275</v>
      </c>
      <c r="C110" s="36" t="s">
        <v>276</v>
      </c>
      <c r="D110" s="37" t="s">
        <v>51</v>
      </c>
      <c r="E110" s="13" t="s">
        <v>277</v>
      </c>
      <c r="F110" s="38" t="s">
        <v>112</v>
      </c>
      <c r="G110" s="39">
        <v>2.0739999999999998</v>
      </c>
      <c r="H110" s="38">
        <v>0</v>
      </c>
      <c r="I110" s="38">
        <f>ROUND(G110*H110,6)</f>
        <v>0</v>
      </c>
      <c r="L110" s="40">
        <v>0</v>
      </c>
      <c r="M110" s="34">
        <f>ROUND(ROUND(L110,2)*ROUND(G110,3),2)</f>
        <v>0</v>
      </c>
      <c r="N110" s="38" t="s">
        <v>101</v>
      </c>
      <c r="O110">
        <f>(M110*21)/100</f>
        <v>0</v>
      </c>
      <c r="P110" t="s">
        <v>27</v>
      </c>
    </row>
    <row r="111" spans="1:16" x14ac:dyDescent="0.2">
      <c r="A111" s="37" t="s">
        <v>55</v>
      </c>
      <c r="E111" s="41" t="s">
        <v>51</v>
      </c>
    </row>
    <row r="112" spans="1:16" ht="25.5" x14ac:dyDescent="0.2">
      <c r="A112" s="37" t="s">
        <v>57</v>
      </c>
      <c r="E112" s="42" t="s">
        <v>278</v>
      </c>
    </row>
    <row r="113" spans="1:16" ht="369.75" x14ac:dyDescent="0.2">
      <c r="A113" t="s">
        <v>59</v>
      </c>
      <c r="E113" s="41" t="s">
        <v>260</v>
      </c>
    </row>
    <row r="114" spans="1:16" x14ac:dyDescent="0.2">
      <c r="A114" t="s">
        <v>49</v>
      </c>
      <c r="B114" s="36" t="s">
        <v>279</v>
      </c>
      <c r="C114" s="36" t="s">
        <v>280</v>
      </c>
      <c r="D114" s="37" t="s">
        <v>51</v>
      </c>
      <c r="E114" s="13" t="s">
        <v>281</v>
      </c>
      <c r="F114" s="38" t="s">
        <v>100</v>
      </c>
      <c r="G114" s="39">
        <v>0.10299999999999999</v>
      </c>
      <c r="H114" s="38">
        <v>0</v>
      </c>
      <c r="I114" s="38">
        <f>ROUND(G114*H114,6)</f>
        <v>0</v>
      </c>
      <c r="L114" s="40">
        <v>0</v>
      </c>
      <c r="M114" s="34">
        <f>ROUND(ROUND(L114,2)*ROUND(G114,3),2)</f>
        <v>0</v>
      </c>
      <c r="N114" s="38" t="s">
        <v>101</v>
      </c>
      <c r="O114">
        <f>(M114*21)/100</f>
        <v>0</v>
      </c>
      <c r="P114" t="s">
        <v>27</v>
      </c>
    </row>
    <row r="115" spans="1:16" x14ac:dyDescent="0.2">
      <c r="A115" s="37" t="s">
        <v>55</v>
      </c>
      <c r="E115" s="41" t="s">
        <v>51</v>
      </c>
    </row>
    <row r="116" spans="1:16" ht="25.5" x14ac:dyDescent="0.2">
      <c r="A116" s="37" t="s">
        <v>57</v>
      </c>
      <c r="E116" s="42" t="s">
        <v>282</v>
      </c>
    </row>
    <row r="117" spans="1:16" ht="178.5" x14ac:dyDescent="0.2">
      <c r="A117" t="s">
        <v>59</v>
      </c>
      <c r="E117" s="41" t="s">
        <v>283</v>
      </c>
    </row>
    <row r="118" spans="1:16" x14ac:dyDescent="0.2">
      <c r="A118" t="s">
        <v>49</v>
      </c>
      <c r="B118" s="36" t="s">
        <v>284</v>
      </c>
      <c r="C118" s="36" t="s">
        <v>285</v>
      </c>
      <c r="D118" s="37" t="s">
        <v>51</v>
      </c>
      <c r="E118" s="13" t="s">
        <v>286</v>
      </c>
      <c r="F118" s="38" t="s">
        <v>112</v>
      </c>
      <c r="G118" s="39">
        <v>24.869</v>
      </c>
      <c r="H118" s="38">
        <v>0</v>
      </c>
      <c r="I118" s="38">
        <f>ROUND(G118*H118,6)</f>
        <v>0</v>
      </c>
      <c r="L118" s="40">
        <v>0</v>
      </c>
      <c r="M118" s="34">
        <f>ROUND(ROUND(L118,2)*ROUND(G118,3),2)</f>
        <v>0</v>
      </c>
      <c r="N118" s="38" t="s">
        <v>101</v>
      </c>
      <c r="O118">
        <f>(M118*21)/100</f>
        <v>0</v>
      </c>
      <c r="P118" t="s">
        <v>27</v>
      </c>
    </row>
    <row r="119" spans="1:16" x14ac:dyDescent="0.2">
      <c r="A119" s="37" t="s">
        <v>55</v>
      </c>
      <c r="E119" s="41" t="s">
        <v>287</v>
      </c>
    </row>
    <row r="120" spans="1:16" ht="25.5" x14ac:dyDescent="0.2">
      <c r="A120" s="37" t="s">
        <v>57</v>
      </c>
      <c r="E120" s="42" t="s">
        <v>288</v>
      </c>
    </row>
    <row r="121" spans="1:16" ht="51" x14ac:dyDescent="0.2">
      <c r="A121" t="s">
        <v>59</v>
      </c>
      <c r="E121" s="41" t="s">
        <v>289</v>
      </c>
    </row>
    <row r="122" spans="1:16" x14ac:dyDescent="0.2">
      <c r="A122" t="s">
        <v>49</v>
      </c>
      <c r="B122" s="36" t="s">
        <v>290</v>
      </c>
      <c r="C122" s="36" t="s">
        <v>291</v>
      </c>
      <c r="D122" s="37" t="s">
        <v>51</v>
      </c>
      <c r="E122" s="13" t="s">
        <v>292</v>
      </c>
      <c r="F122" s="38" t="s">
        <v>112</v>
      </c>
      <c r="G122" s="39">
        <v>13.523999999999999</v>
      </c>
      <c r="H122" s="38">
        <v>0</v>
      </c>
      <c r="I122" s="38">
        <f>ROUND(G122*H122,6)</f>
        <v>0</v>
      </c>
      <c r="L122" s="40">
        <v>0</v>
      </c>
      <c r="M122" s="34">
        <f>ROUND(ROUND(L122,2)*ROUND(G122,3),2)</f>
        <v>0</v>
      </c>
      <c r="N122" s="38" t="s">
        <v>101</v>
      </c>
      <c r="O122">
        <f>(M122*21)/100</f>
        <v>0</v>
      </c>
      <c r="P122" t="s">
        <v>27</v>
      </c>
    </row>
    <row r="123" spans="1:16" x14ac:dyDescent="0.2">
      <c r="A123" s="37" t="s">
        <v>55</v>
      </c>
      <c r="E123" s="41" t="s">
        <v>51</v>
      </c>
    </row>
    <row r="124" spans="1:16" ht="102" x14ac:dyDescent="0.2">
      <c r="A124" s="37" t="s">
        <v>57</v>
      </c>
      <c r="E124" s="42" t="s">
        <v>293</v>
      </c>
    </row>
    <row r="125" spans="1:16" ht="102" x14ac:dyDescent="0.2">
      <c r="A125" t="s">
        <v>59</v>
      </c>
      <c r="E125" s="41" t="s">
        <v>294</v>
      </c>
    </row>
    <row r="126" spans="1:16" x14ac:dyDescent="0.2">
      <c r="A126" t="s">
        <v>46</v>
      </c>
      <c r="C126" s="33" t="s">
        <v>75</v>
      </c>
      <c r="E126" s="35" t="s">
        <v>104</v>
      </c>
      <c r="J126" s="34">
        <f>0</f>
        <v>0</v>
      </c>
      <c r="K126" s="34">
        <f>0</f>
        <v>0</v>
      </c>
      <c r="L126" s="34">
        <f>0+L127+L131+L135+L139</f>
        <v>0</v>
      </c>
      <c r="M126" s="34">
        <f>0+M127+M131+M135+M139</f>
        <v>0</v>
      </c>
    </row>
    <row r="127" spans="1:16" ht="25.5" x14ac:dyDescent="0.2">
      <c r="A127" t="s">
        <v>49</v>
      </c>
      <c r="B127" s="36" t="s">
        <v>295</v>
      </c>
      <c r="C127" s="36" t="s">
        <v>296</v>
      </c>
      <c r="D127" s="37" t="s">
        <v>51</v>
      </c>
      <c r="E127" s="13" t="s">
        <v>297</v>
      </c>
      <c r="F127" s="38" t="s">
        <v>112</v>
      </c>
      <c r="G127" s="39">
        <v>127.4</v>
      </c>
      <c r="H127" s="38">
        <v>0</v>
      </c>
      <c r="I127" s="38">
        <f>ROUND(G127*H127,6)</f>
        <v>0</v>
      </c>
      <c r="L127" s="40">
        <v>0</v>
      </c>
      <c r="M127" s="34">
        <f>ROUND(ROUND(L127,2)*ROUND(G127,3),2)</f>
        <v>0</v>
      </c>
      <c r="N127" s="38" t="s">
        <v>101</v>
      </c>
      <c r="O127">
        <f>(M127*21)/100</f>
        <v>0</v>
      </c>
      <c r="P127" t="s">
        <v>27</v>
      </c>
    </row>
    <row r="128" spans="1:16" x14ac:dyDescent="0.2">
      <c r="A128" s="37" t="s">
        <v>55</v>
      </c>
      <c r="E128" s="41" t="s">
        <v>51</v>
      </c>
    </row>
    <row r="129" spans="1:16" ht="25.5" x14ac:dyDescent="0.2">
      <c r="A129" s="37" t="s">
        <v>57</v>
      </c>
      <c r="E129" s="42" t="s">
        <v>298</v>
      </c>
    </row>
    <row r="130" spans="1:16" ht="280.5" x14ac:dyDescent="0.2">
      <c r="A130" t="s">
        <v>59</v>
      </c>
      <c r="E130" s="41" t="s">
        <v>299</v>
      </c>
    </row>
    <row r="131" spans="1:16" ht="25.5" x14ac:dyDescent="0.2">
      <c r="A131" t="s">
        <v>49</v>
      </c>
      <c r="B131" s="36" t="s">
        <v>300</v>
      </c>
      <c r="C131" s="36" t="s">
        <v>301</v>
      </c>
      <c r="D131" s="37" t="s">
        <v>51</v>
      </c>
      <c r="E131" s="13" t="s">
        <v>302</v>
      </c>
      <c r="F131" s="38" t="s">
        <v>112</v>
      </c>
      <c r="G131" s="39">
        <v>206.79300000000001</v>
      </c>
      <c r="H131" s="38">
        <v>0</v>
      </c>
      <c r="I131" s="38">
        <f>ROUND(G131*H131,6)</f>
        <v>0</v>
      </c>
      <c r="L131" s="40">
        <v>0</v>
      </c>
      <c r="M131" s="34">
        <f>ROUND(ROUND(L131,2)*ROUND(G131,3),2)</f>
        <v>0</v>
      </c>
      <c r="N131" s="38" t="s">
        <v>101</v>
      </c>
      <c r="O131">
        <f>(M131*21)/100</f>
        <v>0</v>
      </c>
      <c r="P131" t="s">
        <v>27</v>
      </c>
    </row>
    <row r="132" spans="1:16" x14ac:dyDescent="0.2">
      <c r="A132" s="37" t="s">
        <v>55</v>
      </c>
      <c r="E132" s="41" t="s">
        <v>51</v>
      </c>
    </row>
    <row r="133" spans="1:16" ht="25.5" x14ac:dyDescent="0.2">
      <c r="A133" s="37" t="s">
        <v>57</v>
      </c>
      <c r="E133" s="42" t="s">
        <v>303</v>
      </c>
    </row>
    <row r="134" spans="1:16" ht="267.75" x14ac:dyDescent="0.2">
      <c r="A134" t="s">
        <v>59</v>
      </c>
      <c r="E134" s="41" t="s">
        <v>304</v>
      </c>
    </row>
    <row r="135" spans="1:16" x14ac:dyDescent="0.2">
      <c r="A135" t="s">
        <v>49</v>
      </c>
      <c r="B135" s="36" t="s">
        <v>305</v>
      </c>
      <c r="C135" s="36" t="s">
        <v>306</v>
      </c>
      <c r="D135" s="37" t="s">
        <v>51</v>
      </c>
      <c r="E135" s="13" t="s">
        <v>307</v>
      </c>
      <c r="F135" s="38" t="s">
        <v>107</v>
      </c>
      <c r="G135" s="39">
        <v>115</v>
      </c>
      <c r="H135" s="38">
        <v>0</v>
      </c>
      <c r="I135" s="38">
        <f>ROUND(G135*H135,6)</f>
        <v>0</v>
      </c>
      <c r="L135" s="40">
        <v>0</v>
      </c>
      <c r="M135" s="34">
        <f>ROUND(ROUND(L135,2)*ROUND(G135,3),2)</f>
        <v>0</v>
      </c>
      <c r="N135" s="38" t="s">
        <v>101</v>
      </c>
      <c r="O135">
        <f>(M135*21)/100</f>
        <v>0</v>
      </c>
      <c r="P135" t="s">
        <v>27</v>
      </c>
    </row>
    <row r="136" spans="1:16" x14ac:dyDescent="0.2">
      <c r="A136" s="37" t="s">
        <v>55</v>
      </c>
      <c r="E136" s="41" t="s">
        <v>51</v>
      </c>
    </row>
    <row r="137" spans="1:16" ht="25.5" x14ac:dyDescent="0.2">
      <c r="A137" s="37" t="s">
        <v>57</v>
      </c>
      <c r="E137" s="42" t="s">
        <v>308</v>
      </c>
    </row>
    <row r="138" spans="1:16" ht="51" x14ac:dyDescent="0.2">
      <c r="A138" t="s">
        <v>59</v>
      </c>
      <c r="E138" s="41" t="s">
        <v>309</v>
      </c>
    </row>
    <row r="139" spans="1:16" x14ac:dyDescent="0.2">
      <c r="A139" t="s">
        <v>49</v>
      </c>
      <c r="B139" s="36" t="s">
        <v>310</v>
      </c>
      <c r="C139" s="36" t="s">
        <v>311</v>
      </c>
      <c r="D139" s="37" t="s">
        <v>51</v>
      </c>
      <c r="E139" s="13" t="s">
        <v>312</v>
      </c>
      <c r="F139" s="38" t="s">
        <v>107</v>
      </c>
      <c r="G139" s="39">
        <v>159.56</v>
      </c>
      <c r="H139" s="38">
        <v>0</v>
      </c>
      <c r="I139" s="38">
        <f>ROUND(G139*H139,6)</f>
        <v>0</v>
      </c>
      <c r="L139" s="40">
        <v>0</v>
      </c>
      <c r="M139" s="34">
        <f>ROUND(ROUND(L139,2)*ROUND(G139,3),2)</f>
        <v>0</v>
      </c>
      <c r="N139" s="38" t="s">
        <v>101</v>
      </c>
      <c r="O139">
        <f>(M139*21)/100</f>
        <v>0</v>
      </c>
      <c r="P139" t="s">
        <v>27</v>
      </c>
    </row>
    <row r="140" spans="1:16" x14ac:dyDescent="0.2">
      <c r="A140" s="37" t="s">
        <v>55</v>
      </c>
      <c r="E140" s="41" t="s">
        <v>51</v>
      </c>
    </row>
    <row r="141" spans="1:16" ht="102" x14ac:dyDescent="0.2">
      <c r="A141" s="37" t="s">
        <v>57</v>
      </c>
      <c r="E141" s="42" t="s">
        <v>313</v>
      </c>
    </row>
    <row r="142" spans="1:16" ht="140.25" x14ac:dyDescent="0.2">
      <c r="A142" t="s">
        <v>59</v>
      </c>
      <c r="E142" s="41" t="s">
        <v>314</v>
      </c>
    </row>
    <row r="143" spans="1:16" x14ac:dyDescent="0.2">
      <c r="A143" t="s">
        <v>46</v>
      </c>
      <c r="C143" s="33" t="s">
        <v>89</v>
      </c>
      <c r="E143" s="35" t="s">
        <v>315</v>
      </c>
      <c r="J143" s="34">
        <f>0</f>
        <v>0</v>
      </c>
      <c r="K143" s="34">
        <f>0</f>
        <v>0</v>
      </c>
      <c r="L143" s="34">
        <f>0+L144+L148+L152+L156+L160</f>
        <v>0</v>
      </c>
      <c r="M143" s="34">
        <f>0+M144+M148+M152+M156+M160</f>
        <v>0</v>
      </c>
    </row>
    <row r="144" spans="1:16" ht="25.5" x14ac:dyDescent="0.2">
      <c r="A144" t="s">
        <v>49</v>
      </c>
      <c r="B144" s="36" t="s">
        <v>316</v>
      </c>
      <c r="C144" s="36" t="s">
        <v>317</v>
      </c>
      <c r="D144" s="37" t="s">
        <v>51</v>
      </c>
      <c r="E144" s="13" t="s">
        <v>318</v>
      </c>
      <c r="F144" s="38" t="s">
        <v>107</v>
      </c>
      <c r="G144" s="39">
        <v>430.77600000000001</v>
      </c>
      <c r="H144" s="38">
        <v>0</v>
      </c>
      <c r="I144" s="38">
        <f>ROUND(G144*H144,6)</f>
        <v>0</v>
      </c>
      <c r="L144" s="40">
        <v>0</v>
      </c>
      <c r="M144" s="34">
        <f>ROUND(ROUND(L144,2)*ROUND(G144,3),2)</f>
        <v>0</v>
      </c>
      <c r="N144" s="38" t="s">
        <v>101</v>
      </c>
      <c r="O144">
        <f>(M144*21)/100</f>
        <v>0</v>
      </c>
      <c r="P144" t="s">
        <v>27</v>
      </c>
    </row>
    <row r="145" spans="1:16" x14ac:dyDescent="0.2">
      <c r="A145" s="37" t="s">
        <v>55</v>
      </c>
      <c r="E145" s="41" t="s">
        <v>51</v>
      </c>
    </row>
    <row r="146" spans="1:16" ht="76.5" x14ac:dyDescent="0.2">
      <c r="A146" s="37" t="s">
        <v>57</v>
      </c>
      <c r="E146" s="42" t="s">
        <v>319</v>
      </c>
    </row>
    <row r="147" spans="1:16" ht="191.25" x14ac:dyDescent="0.2">
      <c r="A147" t="s">
        <v>59</v>
      </c>
      <c r="E147" s="41" t="s">
        <v>320</v>
      </c>
    </row>
    <row r="148" spans="1:16" ht="25.5" x14ac:dyDescent="0.2">
      <c r="A148" t="s">
        <v>49</v>
      </c>
      <c r="B148" s="36" t="s">
        <v>321</v>
      </c>
      <c r="C148" s="36" t="s">
        <v>322</v>
      </c>
      <c r="D148" s="37" t="s">
        <v>51</v>
      </c>
      <c r="E148" s="13" t="s">
        <v>323</v>
      </c>
      <c r="F148" s="38" t="s">
        <v>107</v>
      </c>
      <c r="G148" s="39">
        <v>914.08399999999995</v>
      </c>
      <c r="H148" s="38">
        <v>0</v>
      </c>
      <c r="I148" s="38">
        <f>ROUND(G148*H148,6)</f>
        <v>0</v>
      </c>
      <c r="L148" s="40">
        <v>0</v>
      </c>
      <c r="M148" s="34">
        <f>ROUND(ROUND(L148,2)*ROUND(G148,3),2)</f>
        <v>0</v>
      </c>
      <c r="N148" s="38" t="s">
        <v>101</v>
      </c>
      <c r="O148">
        <f>(M148*21)/100</f>
        <v>0</v>
      </c>
      <c r="P148" t="s">
        <v>27</v>
      </c>
    </row>
    <row r="149" spans="1:16" x14ac:dyDescent="0.2">
      <c r="A149" s="37" t="s">
        <v>55</v>
      </c>
      <c r="E149" s="41" t="s">
        <v>51</v>
      </c>
    </row>
    <row r="150" spans="1:16" ht="178.5" x14ac:dyDescent="0.2">
      <c r="A150" s="37" t="s">
        <v>57</v>
      </c>
      <c r="E150" s="42" t="s">
        <v>324</v>
      </c>
    </row>
    <row r="151" spans="1:16" ht="191.25" x14ac:dyDescent="0.2">
      <c r="A151" t="s">
        <v>59</v>
      </c>
      <c r="E151" s="41" t="s">
        <v>320</v>
      </c>
    </row>
    <row r="152" spans="1:16" x14ac:dyDescent="0.2">
      <c r="A152" t="s">
        <v>49</v>
      </c>
      <c r="B152" s="36" t="s">
        <v>325</v>
      </c>
      <c r="C152" s="36" t="s">
        <v>326</v>
      </c>
      <c r="D152" s="37" t="s">
        <v>51</v>
      </c>
      <c r="E152" s="13" t="s">
        <v>327</v>
      </c>
      <c r="F152" s="38" t="s">
        <v>107</v>
      </c>
      <c r="G152" s="39">
        <v>914.08399999999995</v>
      </c>
      <c r="H152" s="38">
        <v>0</v>
      </c>
      <c r="I152" s="38">
        <f>ROUND(G152*H152,6)</f>
        <v>0</v>
      </c>
      <c r="L152" s="40">
        <v>0</v>
      </c>
      <c r="M152" s="34">
        <f>ROUND(ROUND(L152,2)*ROUND(G152,3),2)</f>
        <v>0</v>
      </c>
      <c r="N152" s="38" t="s">
        <v>101</v>
      </c>
      <c r="O152">
        <f>(M152*21)/100</f>
        <v>0</v>
      </c>
      <c r="P152" t="s">
        <v>27</v>
      </c>
    </row>
    <row r="153" spans="1:16" x14ac:dyDescent="0.2">
      <c r="A153" s="37" t="s">
        <v>55</v>
      </c>
      <c r="E153" s="41" t="s">
        <v>51</v>
      </c>
    </row>
    <row r="154" spans="1:16" ht="178.5" x14ac:dyDescent="0.2">
      <c r="A154" s="37" t="s">
        <v>57</v>
      </c>
      <c r="E154" s="42" t="s">
        <v>324</v>
      </c>
    </row>
    <row r="155" spans="1:16" ht="216.75" x14ac:dyDescent="0.2">
      <c r="A155" t="s">
        <v>59</v>
      </c>
      <c r="E155" s="41" t="s">
        <v>328</v>
      </c>
    </row>
    <row r="156" spans="1:16" x14ac:dyDescent="0.2">
      <c r="A156" t="s">
        <v>49</v>
      </c>
      <c r="B156" s="36" t="s">
        <v>329</v>
      </c>
      <c r="C156" s="36" t="s">
        <v>330</v>
      </c>
      <c r="D156" s="37" t="s">
        <v>51</v>
      </c>
      <c r="E156" s="13" t="s">
        <v>331</v>
      </c>
      <c r="F156" s="38" t="s">
        <v>107</v>
      </c>
      <c r="G156" s="39">
        <v>1122.0170000000001</v>
      </c>
      <c r="H156" s="38">
        <v>0</v>
      </c>
      <c r="I156" s="38">
        <f>ROUND(G156*H156,6)</f>
        <v>0</v>
      </c>
      <c r="L156" s="40">
        <v>0</v>
      </c>
      <c r="M156" s="34">
        <f>ROUND(ROUND(L156,2)*ROUND(G156,3),2)</f>
        <v>0</v>
      </c>
      <c r="N156" s="38" t="s">
        <v>101</v>
      </c>
      <c r="O156">
        <f>(M156*21)/100</f>
        <v>0</v>
      </c>
      <c r="P156" t="s">
        <v>27</v>
      </c>
    </row>
    <row r="157" spans="1:16" x14ac:dyDescent="0.2">
      <c r="A157" s="37" t="s">
        <v>55</v>
      </c>
      <c r="E157" s="41" t="s">
        <v>51</v>
      </c>
    </row>
    <row r="158" spans="1:16" ht="242.25" x14ac:dyDescent="0.2">
      <c r="A158" s="37" t="s">
        <v>57</v>
      </c>
      <c r="E158" s="42" t="s">
        <v>332</v>
      </c>
    </row>
    <row r="159" spans="1:16" ht="38.25" x14ac:dyDescent="0.2">
      <c r="A159" t="s">
        <v>59</v>
      </c>
      <c r="E159" s="41" t="s">
        <v>333</v>
      </c>
    </row>
    <row r="160" spans="1:16" x14ac:dyDescent="0.2">
      <c r="A160" t="s">
        <v>49</v>
      </c>
      <c r="B160" s="36" t="s">
        <v>334</v>
      </c>
      <c r="C160" s="36" t="s">
        <v>335</v>
      </c>
      <c r="D160" s="37" t="s">
        <v>51</v>
      </c>
      <c r="E160" s="13" t="s">
        <v>336</v>
      </c>
      <c r="F160" s="38" t="s">
        <v>107</v>
      </c>
      <c r="G160" s="39">
        <v>337.84100000000001</v>
      </c>
      <c r="H160" s="38">
        <v>0</v>
      </c>
      <c r="I160" s="38">
        <f>ROUND(G160*H160,6)</f>
        <v>0</v>
      </c>
      <c r="L160" s="40">
        <v>0</v>
      </c>
      <c r="M160" s="34">
        <f>ROUND(ROUND(L160,2)*ROUND(G160,3),2)</f>
        <v>0</v>
      </c>
      <c r="N160" s="38" t="s">
        <v>101</v>
      </c>
      <c r="O160">
        <f>(M160*21)/100</f>
        <v>0</v>
      </c>
      <c r="P160" t="s">
        <v>27</v>
      </c>
    </row>
    <row r="161" spans="1:16" x14ac:dyDescent="0.2">
      <c r="A161" s="37" t="s">
        <v>55</v>
      </c>
      <c r="E161" s="41" t="s">
        <v>51</v>
      </c>
    </row>
    <row r="162" spans="1:16" ht="153" x14ac:dyDescent="0.2">
      <c r="A162" s="37" t="s">
        <v>57</v>
      </c>
      <c r="E162" s="42" t="s">
        <v>337</v>
      </c>
    </row>
    <row r="163" spans="1:16" ht="63.75" x14ac:dyDescent="0.2">
      <c r="A163" t="s">
        <v>59</v>
      </c>
      <c r="E163" s="41" t="s">
        <v>338</v>
      </c>
    </row>
    <row r="164" spans="1:16" x14ac:dyDescent="0.2">
      <c r="A164" t="s">
        <v>46</v>
      </c>
      <c r="C164" s="33" t="s">
        <v>131</v>
      </c>
      <c r="E164" s="35" t="s">
        <v>339</v>
      </c>
      <c r="J164" s="34">
        <f>0</f>
        <v>0</v>
      </c>
      <c r="K164" s="34">
        <f>0</f>
        <v>0</v>
      </c>
      <c r="L164" s="34">
        <f>0+L165</f>
        <v>0</v>
      </c>
      <c r="M164" s="34">
        <f>0+M165</f>
        <v>0</v>
      </c>
    </row>
    <row r="165" spans="1:16" x14ac:dyDescent="0.2">
      <c r="A165" t="s">
        <v>49</v>
      </c>
      <c r="B165" s="36" t="s">
        <v>340</v>
      </c>
      <c r="C165" s="36" t="s">
        <v>341</v>
      </c>
      <c r="D165" s="37" t="s">
        <v>51</v>
      </c>
      <c r="E165" s="13" t="s">
        <v>342</v>
      </c>
      <c r="F165" s="38" t="s">
        <v>120</v>
      </c>
      <c r="G165" s="39">
        <v>38.15</v>
      </c>
      <c r="H165" s="38">
        <v>0</v>
      </c>
      <c r="I165" s="38">
        <f>ROUND(G165*H165,6)</f>
        <v>0</v>
      </c>
      <c r="L165" s="40">
        <v>0</v>
      </c>
      <c r="M165" s="34">
        <f>ROUND(ROUND(L165,2)*ROUND(G165,3),2)</f>
        <v>0</v>
      </c>
      <c r="N165" s="38" t="s">
        <v>101</v>
      </c>
      <c r="O165">
        <f>(M165*21)/100</f>
        <v>0</v>
      </c>
      <c r="P165" t="s">
        <v>27</v>
      </c>
    </row>
    <row r="166" spans="1:16" x14ac:dyDescent="0.2">
      <c r="A166" s="37" t="s">
        <v>55</v>
      </c>
      <c r="E166" s="41" t="s">
        <v>51</v>
      </c>
    </row>
    <row r="167" spans="1:16" ht="25.5" x14ac:dyDescent="0.2">
      <c r="A167" s="37" t="s">
        <v>57</v>
      </c>
      <c r="E167" s="42" t="s">
        <v>343</v>
      </c>
    </row>
    <row r="168" spans="1:16" ht="242.25" x14ac:dyDescent="0.2">
      <c r="A168" t="s">
        <v>59</v>
      </c>
      <c r="E168" s="41" t="s">
        <v>344</v>
      </c>
    </row>
    <row r="169" spans="1:16" x14ac:dyDescent="0.2">
      <c r="A169" t="s">
        <v>46</v>
      </c>
      <c r="C169" s="33" t="s">
        <v>136</v>
      </c>
      <c r="E169" s="35" t="s">
        <v>141</v>
      </c>
      <c r="J169" s="34">
        <f>0</f>
        <v>0</v>
      </c>
      <c r="K169" s="34">
        <f>0</f>
        <v>0</v>
      </c>
      <c r="L169" s="34">
        <f>0+L170+L174+L178+L182+L186+L190</f>
        <v>0</v>
      </c>
      <c r="M169" s="34">
        <f>0+M170+M174+M178+M182+M186+M190</f>
        <v>0</v>
      </c>
    </row>
    <row r="170" spans="1:16" x14ac:dyDescent="0.2">
      <c r="A170" t="s">
        <v>49</v>
      </c>
      <c r="B170" s="36" t="s">
        <v>345</v>
      </c>
      <c r="C170" s="36" t="s">
        <v>346</v>
      </c>
      <c r="D170" s="37" t="s">
        <v>51</v>
      </c>
      <c r="E170" s="13" t="s">
        <v>347</v>
      </c>
      <c r="F170" s="38" t="s">
        <v>120</v>
      </c>
      <c r="G170" s="39">
        <v>16.815000000000001</v>
      </c>
      <c r="H170" s="38">
        <v>0</v>
      </c>
      <c r="I170" s="38">
        <f>ROUND(G170*H170,6)</f>
        <v>0</v>
      </c>
      <c r="L170" s="40">
        <v>0</v>
      </c>
      <c r="M170" s="34">
        <f>ROUND(ROUND(L170,2)*ROUND(G170,3),2)</f>
        <v>0</v>
      </c>
      <c r="N170" s="38" t="s">
        <v>101</v>
      </c>
      <c r="O170">
        <f>(M170*21)/100</f>
        <v>0</v>
      </c>
      <c r="P170" t="s">
        <v>27</v>
      </c>
    </row>
    <row r="171" spans="1:16" x14ac:dyDescent="0.2">
      <c r="A171" s="37" t="s">
        <v>55</v>
      </c>
      <c r="E171" s="41" t="s">
        <v>51</v>
      </c>
    </row>
    <row r="172" spans="1:16" ht="25.5" x14ac:dyDescent="0.2">
      <c r="A172" s="37" t="s">
        <v>57</v>
      </c>
      <c r="E172" s="42" t="s">
        <v>348</v>
      </c>
    </row>
    <row r="173" spans="1:16" ht="38.25" x14ac:dyDescent="0.2">
      <c r="A173" t="s">
        <v>59</v>
      </c>
      <c r="E173" s="41" t="s">
        <v>349</v>
      </c>
    </row>
    <row r="174" spans="1:16" x14ac:dyDescent="0.2">
      <c r="A174" t="s">
        <v>49</v>
      </c>
      <c r="B174" s="36" t="s">
        <v>350</v>
      </c>
      <c r="C174" s="36" t="s">
        <v>351</v>
      </c>
      <c r="D174" s="37" t="s">
        <v>51</v>
      </c>
      <c r="E174" s="13" t="s">
        <v>352</v>
      </c>
      <c r="F174" s="38" t="s">
        <v>120</v>
      </c>
      <c r="G174" s="39">
        <v>50</v>
      </c>
      <c r="H174" s="38">
        <v>0</v>
      </c>
      <c r="I174" s="38">
        <f>ROUND(G174*H174,6)</f>
        <v>0</v>
      </c>
      <c r="L174" s="40">
        <v>0</v>
      </c>
      <c r="M174" s="34">
        <f>ROUND(ROUND(L174,2)*ROUND(G174,3),2)</f>
        <v>0</v>
      </c>
      <c r="N174" s="38" t="s">
        <v>101</v>
      </c>
      <c r="O174">
        <f>(M174*21)/100</f>
        <v>0</v>
      </c>
      <c r="P174" t="s">
        <v>27</v>
      </c>
    </row>
    <row r="175" spans="1:16" x14ac:dyDescent="0.2">
      <c r="A175" s="37" t="s">
        <v>55</v>
      </c>
      <c r="E175" s="41" t="s">
        <v>51</v>
      </c>
    </row>
    <row r="176" spans="1:16" ht="38.25" x14ac:dyDescent="0.2">
      <c r="A176" s="37" t="s">
        <v>57</v>
      </c>
      <c r="E176" s="42" t="s">
        <v>353</v>
      </c>
    </row>
    <row r="177" spans="1:16" ht="51" x14ac:dyDescent="0.2">
      <c r="A177" t="s">
        <v>59</v>
      </c>
      <c r="E177" s="41" t="s">
        <v>354</v>
      </c>
    </row>
    <row r="178" spans="1:16" x14ac:dyDescent="0.2">
      <c r="A178" t="s">
        <v>49</v>
      </c>
      <c r="B178" s="36" t="s">
        <v>355</v>
      </c>
      <c r="C178" s="36" t="s">
        <v>356</v>
      </c>
      <c r="D178" s="37" t="s">
        <v>51</v>
      </c>
      <c r="E178" s="13" t="s">
        <v>357</v>
      </c>
      <c r="F178" s="38" t="s">
        <v>112</v>
      </c>
      <c r="G178" s="39">
        <v>530.04</v>
      </c>
      <c r="H178" s="38">
        <v>0</v>
      </c>
      <c r="I178" s="38">
        <f>ROUND(G178*H178,6)</f>
        <v>0</v>
      </c>
      <c r="L178" s="40">
        <v>0</v>
      </c>
      <c r="M178" s="34">
        <f>ROUND(ROUND(L178,2)*ROUND(G178,3),2)</f>
        <v>0</v>
      </c>
      <c r="N178" s="38" t="s">
        <v>101</v>
      </c>
      <c r="O178">
        <f>(M178*21)/100</f>
        <v>0</v>
      </c>
      <c r="P178" t="s">
        <v>27</v>
      </c>
    </row>
    <row r="179" spans="1:16" x14ac:dyDescent="0.2">
      <c r="A179" s="37" t="s">
        <v>55</v>
      </c>
      <c r="E179" s="41" t="s">
        <v>51</v>
      </c>
    </row>
    <row r="180" spans="1:16" ht="102" x14ac:dyDescent="0.2">
      <c r="A180" s="37" t="s">
        <v>57</v>
      </c>
      <c r="E180" s="42" t="s">
        <v>358</v>
      </c>
    </row>
    <row r="181" spans="1:16" ht="114.75" x14ac:dyDescent="0.2">
      <c r="A181" t="s">
        <v>59</v>
      </c>
      <c r="E181" s="41" t="s">
        <v>359</v>
      </c>
    </row>
    <row r="182" spans="1:16" x14ac:dyDescent="0.2">
      <c r="A182" t="s">
        <v>49</v>
      </c>
      <c r="B182" s="36" t="s">
        <v>360</v>
      </c>
      <c r="C182" s="36" t="s">
        <v>361</v>
      </c>
      <c r="D182" s="37" t="s">
        <v>51</v>
      </c>
      <c r="E182" s="13" t="s">
        <v>362</v>
      </c>
      <c r="F182" s="38" t="s">
        <v>120</v>
      </c>
      <c r="G182" s="39">
        <v>80.239999999999995</v>
      </c>
      <c r="H182" s="38">
        <v>0</v>
      </c>
      <c r="I182" s="38">
        <f>ROUND(G182*H182,6)</f>
        <v>0</v>
      </c>
      <c r="L182" s="40">
        <v>0</v>
      </c>
      <c r="M182" s="34">
        <f>ROUND(ROUND(L182,2)*ROUND(G182,3),2)</f>
        <v>0</v>
      </c>
      <c r="N182" s="38" t="s">
        <v>101</v>
      </c>
      <c r="O182">
        <f>(M182*0)/100</f>
        <v>0</v>
      </c>
      <c r="P182" t="s">
        <v>85</v>
      </c>
    </row>
    <row r="183" spans="1:16" x14ac:dyDescent="0.2">
      <c r="A183" s="37" t="s">
        <v>55</v>
      </c>
      <c r="E183" s="41" t="s">
        <v>51</v>
      </c>
    </row>
    <row r="184" spans="1:16" ht="89.25" x14ac:dyDescent="0.2">
      <c r="A184" s="37" t="s">
        <v>57</v>
      </c>
      <c r="E184" s="42" t="s">
        <v>363</v>
      </c>
    </row>
    <row r="185" spans="1:16" ht="25.5" x14ac:dyDescent="0.2">
      <c r="A185" t="s">
        <v>59</v>
      </c>
      <c r="E185" s="41" t="s">
        <v>364</v>
      </c>
    </row>
    <row r="186" spans="1:16" ht="25.5" x14ac:dyDescent="0.2">
      <c r="A186" t="s">
        <v>49</v>
      </c>
      <c r="B186" s="36" t="s">
        <v>365</v>
      </c>
      <c r="C186" s="36" t="s">
        <v>366</v>
      </c>
      <c r="D186" s="37" t="s">
        <v>51</v>
      </c>
      <c r="E186" s="13" t="s">
        <v>367</v>
      </c>
      <c r="F186" s="38" t="s">
        <v>120</v>
      </c>
      <c r="G186" s="39">
        <v>80.239999999999995</v>
      </c>
      <c r="H186" s="38">
        <v>0</v>
      </c>
      <c r="I186" s="38">
        <f>ROUND(G186*H186,6)</f>
        <v>0</v>
      </c>
      <c r="L186" s="40">
        <v>0</v>
      </c>
      <c r="M186" s="34">
        <f>ROUND(ROUND(L186,2)*ROUND(G186,3),2)</f>
        <v>0</v>
      </c>
      <c r="N186" s="38" t="s">
        <v>101</v>
      </c>
      <c r="O186">
        <f>(M186*0)/100</f>
        <v>0</v>
      </c>
      <c r="P186" t="s">
        <v>85</v>
      </c>
    </row>
    <row r="187" spans="1:16" x14ac:dyDescent="0.2">
      <c r="A187" s="37" t="s">
        <v>55</v>
      </c>
      <c r="E187" s="41" t="s">
        <v>51</v>
      </c>
    </row>
    <row r="188" spans="1:16" ht="89.25" x14ac:dyDescent="0.2">
      <c r="A188" s="37" t="s">
        <v>57</v>
      </c>
      <c r="E188" s="42" t="s">
        <v>363</v>
      </c>
    </row>
    <row r="189" spans="1:16" ht="38.25" x14ac:dyDescent="0.2">
      <c r="A189" t="s">
        <v>59</v>
      </c>
      <c r="E189" s="41" t="s">
        <v>368</v>
      </c>
    </row>
    <row r="190" spans="1:16" x14ac:dyDescent="0.2">
      <c r="A190" t="s">
        <v>49</v>
      </c>
      <c r="B190" s="36" t="s">
        <v>369</v>
      </c>
      <c r="C190" s="36" t="s">
        <v>370</v>
      </c>
      <c r="D190" s="37" t="s">
        <v>51</v>
      </c>
      <c r="E190" s="13" t="s">
        <v>371</v>
      </c>
      <c r="F190" s="38" t="s">
        <v>120</v>
      </c>
      <c r="G190" s="39">
        <v>58.3</v>
      </c>
      <c r="H190" s="38">
        <v>0</v>
      </c>
      <c r="I190" s="38">
        <f>ROUND(G190*H190,6)</f>
        <v>0</v>
      </c>
      <c r="L190" s="40">
        <v>0</v>
      </c>
      <c r="M190" s="34">
        <f>ROUND(ROUND(L190,2)*ROUND(G190,3),2)</f>
        <v>0</v>
      </c>
      <c r="N190" s="38" t="s">
        <v>101</v>
      </c>
      <c r="O190">
        <f>(M190*0)/100</f>
        <v>0</v>
      </c>
      <c r="P190" t="s">
        <v>85</v>
      </c>
    </row>
    <row r="191" spans="1:16" x14ac:dyDescent="0.2">
      <c r="A191" s="37" t="s">
        <v>55</v>
      </c>
      <c r="E191" s="41" t="s">
        <v>51</v>
      </c>
    </row>
    <row r="192" spans="1:16" ht="89.25" x14ac:dyDescent="0.2">
      <c r="A192" s="37" t="s">
        <v>57</v>
      </c>
      <c r="E192" s="42" t="s">
        <v>372</v>
      </c>
    </row>
    <row r="193" spans="1:5" ht="51" x14ac:dyDescent="0.2">
      <c r="A193" t="s">
        <v>59</v>
      </c>
      <c r="E193" s="41" t="s">
        <v>354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373</v>
      </c>
      <c r="M3" s="43">
        <f>Rekapitulace!C17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373</v>
      </c>
      <c r="D4" s="9"/>
      <c r="E4" s="3" t="s">
        <v>374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COUNTIFS(L8:L26,"=0",A8:A26,"P")+COUNTIFS(L8:L26,"",A8:A26,"P")+SUM(Q8:Q26)</f>
        <v>5</v>
      </c>
    </row>
    <row r="8" spans="1:20" x14ac:dyDescent="0.2">
      <c r="A8" t="s">
        <v>44</v>
      </c>
      <c r="C8" s="30" t="s">
        <v>377</v>
      </c>
      <c r="E8" s="32" t="s">
        <v>376</v>
      </c>
      <c r="J8" s="31">
        <f>0+J9</f>
        <v>0</v>
      </c>
      <c r="K8" s="31">
        <f>0+K9</f>
        <v>0</v>
      </c>
      <c r="L8" s="31">
        <f>0+L9</f>
        <v>0</v>
      </c>
      <c r="M8" s="31">
        <f>0+M9</f>
        <v>0</v>
      </c>
    </row>
    <row r="9" spans="1:20" x14ac:dyDescent="0.2">
      <c r="A9" t="s">
        <v>46</v>
      </c>
      <c r="C9" s="33" t="s">
        <v>89</v>
      </c>
      <c r="E9" s="35" t="s">
        <v>315</v>
      </c>
      <c r="J9" s="34">
        <f>0</f>
        <v>0</v>
      </c>
      <c r="K9" s="34">
        <f>0</f>
        <v>0</v>
      </c>
      <c r="L9" s="34">
        <f>0+L10+L14+L18+L22+L26</f>
        <v>0</v>
      </c>
      <c r="M9" s="34">
        <f>0+M10+M14+M18+M22+M26</f>
        <v>0</v>
      </c>
    </row>
    <row r="10" spans="1:20" ht="25.5" x14ac:dyDescent="0.2">
      <c r="A10" t="s">
        <v>49</v>
      </c>
      <c r="B10" s="36" t="s">
        <v>47</v>
      </c>
      <c r="C10" s="36" t="s">
        <v>378</v>
      </c>
      <c r="D10" s="37" t="s">
        <v>51</v>
      </c>
      <c r="E10" s="13" t="s">
        <v>379</v>
      </c>
      <c r="F10" s="38" t="s">
        <v>120</v>
      </c>
      <c r="G10" s="39">
        <v>128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101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51</v>
      </c>
    </row>
    <row r="12" spans="1:20" ht="25.5" x14ac:dyDescent="0.2">
      <c r="A12" s="37" t="s">
        <v>57</v>
      </c>
      <c r="E12" s="42" t="s">
        <v>380</v>
      </c>
    </row>
    <row r="13" spans="1:20" ht="114.75" x14ac:dyDescent="0.2">
      <c r="A13" t="s">
        <v>59</v>
      </c>
      <c r="E13" s="41" t="s">
        <v>381</v>
      </c>
    </row>
    <row r="14" spans="1:20" x14ac:dyDescent="0.2">
      <c r="A14" t="s">
        <v>49</v>
      </c>
      <c r="B14" s="36" t="s">
        <v>27</v>
      </c>
      <c r="C14" s="36" t="s">
        <v>382</v>
      </c>
      <c r="D14" s="37" t="s">
        <v>51</v>
      </c>
      <c r="E14" s="13" t="s">
        <v>383</v>
      </c>
      <c r="F14" s="38" t="s">
        <v>120</v>
      </c>
      <c r="G14" s="39">
        <v>50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170</v>
      </c>
      <c r="O14">
        <f>(M14*21)/100</f>
        <v>0</v>
      </c>
      <c r="P14" t="s">
        <v>27</v>
      </c>
    </row>
    <row r="15" spans="1:20" x14ac:dyDescent="0.2">
      <c r="A15" s="37" t="s">
        <v>55</v>
      </c>
      <c r="E15" s="41" t="s">
        <v>51</v>
      </c>
    </row>
    <row r="16" spans="1:20" ht="25.5" x14ac:dyDescent="0.2">
      <c r="A16" s="37" t="s">
        <v>57</v>
      </c>
      <c r="E16" s="42" t="s">
        <v>384</v>
      </c>
    </row>
    <row r="17" spans="1:16" ht="140.25" x14ac:dyDescent="0.2">
      <c r="A17" t="s">
        <v>59</v>
      </c>
      <c r="E17" s="41" t="s">
        <v>385</v>
      </c>
    </row>
    <row r="18" spans="1:16" ht="25.5" x14ac:dyDescent="0.2">
      <c r="A18" t="s">
        <v>49</v>
      </c>
      <c r="B18" s="36" t="s">
        <v>26</v>
      </c>
      <c r="C18" s="36" t="s">
        <v>386</v>
      </c>
      <c r="D18" s="37" t="s">
        <v>51</v>
      </c>
      <c r="E18" s="13" t="s">
        <v>387</v>
      </c>
      <c r="F18" s="38" t="s">
        <v>120</v>
      </c>
      <c r="G18" s="39">
        <v>50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170</v>
      </c>
      <c r="O18">
        <f>(M18*21)/100</f>
        <v>0</v>
      </c>
      <c r="P18" t="s">
        <v>27</v>
      </c>
    </row>
    <row r="19" spans="1:16" x14ac:dyDescent="0.2">
      <c r="A19" s="37" t="s">
        <v>55</v>
      </c>
      <c r="E19" s="41" t="s">
        <v>51</v>
      </c>
    </row>
    <row r="20" spans="1:16" x14ac:dyDescent="0.2">
      <c r="A20" s="37" t="s">
        <v>57</v>
      </c>
      <c r="E20" s="42" t="s">
        <v>388</v>
      </c>
    </row>
    <row r="21" spans="1:16" ht="127.5" x14ac:dyDescent="0.2">
      <c r="A21" t="s">
        <v>59</v>
      </c>
      <c r="E21" s="41" t="s">
        <v>389</v>
      </c>
    </row>
    <row r="22" spans="1:16" ht="25.5" x14ac:dyDescent="0.2">
      <c r="A22" t="s">
        <v>49</v>
      </c>
      <c r="B22" s="36" t="s">
        <v>70</v>
      </c>
      <c r="C22" s="36" t="s">
        <v>390</v>
      </c>
      <c r="D22" s="37" t="s">
        <v>51</v>
      </c>
      <c r="E22" s="13" t="s">
        <v>391</v>
      </c>
      <c r="F22" s="38" t="s">
        <v>247</v>
      </c>
      <c r="G22" s="39">
        <v>1000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392</v>
      </c>
      <c r="O22">
        <f>(M22*0)/100</f>
        <v>0</v>
      </c>
      <c r="P22" t="s">
        <v>85</v>
      </c>
    </row>
    <row r="23" spans="1:16" x14ac:dyDescent="0.2">
      <c r="A23" s="37" t="s">
        <v>55</v>
      </c>
      <c r="E23" s="41" t="s">
        <v>393</v>
      </c>
    </row>
    <row r="24" spans="1:16" x14ac:dyDescent="0.2">
      <c r="A24" s="37" t="s">
        <v>57</v>
      </c>
      <c r="E24" s="42" t="s">
        <v>51</v>
      </c>
    </row>
    <row r="25" spans="1:16" ht="114.75" x14ac:dyDescent="0.2">
      <c r="A25" t="s">
        <v>59</v>
      </c>
      <c r="E25" s="41" t="s">
        <v>394</v>
      </c>
    </row>
    <row r="26" spans="1:16" x14ac:dyDescent="0.2">
      <c r="A26" t="s">
        <v>49</v>
      </c>
      <c r="B26" s="36" t="s">
        <v>75</v>
      </c>
      <c r="C26" s="36" t="s">
        <v>395</v>
      </c>
      <c r="D26" s="37" t="s">
        <v>51</v>
      </c>
      <c r="E26" s="13" t="s">
        <v>396</v>
      </c>
      <c r="F26" s="38" t="s">
        <v>83</v>
      </c>
      <c r="G26" s="39">
        <v>2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392</v>
      </c>
      <c r="O26">
        <f>(M26*0)/100</f>
        <v>0</v>
      </c>
      <c r="P26" t="s">
        <v>85</v>
      </c>
    </row>
    <row r="27" spans="1:16" ht="25.5" x14ac:dyDescent="0.2">
      <c r="A27" s="37" t="s">
        <v>55</v>
      </c>
      <c r="E27" s="41" t="s">
        <v>397</v>
      </c>
    </row>
    <row r="28" spans="1:16" x14ac:dyDescent="0.2">
      <c r="A28" s="37" t="s">
        <v>57</v>
      </c>
      <c r="E28" s="42" t="s">
        <v>51</v>
      </c>
    </row>
    <row r="29" spans="1:16" ht="178.5" x14ac:dyDescent="0.2">
      <c r="A29" t="s">
        <v>59</v>
      </c>
      <c r="E29" s="41" t="s">
        <v>398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Rekapitulace</vt:lpstr>
      <vt:lpstr>SO 98-98</vt:lpstr>
      <vt:lpstr>SO 11-10-01.A</vt:lpstr>
      <vt:lpstr>SO 11-10-01.B</vt:lpstr>
      <vt:lpstr>SO-11-20-01</vt:lpstr>
      <vt:lpstr>SO 11-30-01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Kejval Stanislav, Ing.</cp:lastModifiedBy>
  <dcterms:modified xsi:type="dcterms:W3CDTF">2022-03-21T13:16:07Z</dcterms:modified>
  <cp:category/>
  <cp:contentStatus/>
</cp:coreProperties>
</file>